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Комитет финансов\Трипачева Л.Е\На сайт\"/>
    </mc:Choice>
  </mc:AlternateContent>
  <xr:revisionPtr revIDLastSave="0" documentId="13_ncr:1_{D9D1CEEC-AABD-4A6D-80D3-0DA021D77CBD}" xr6:coauthVersionLast="47" xr6:coauthVersionMax="47" xr10:uidLastSave="{00000000-0000-0000-0000-000000000000}"/>
  <bookViews>
    <workbookView xWindow="-120" yWindow="-120" windowWidth="29040" windowHeight="15840" tabRatio="741" activeTab="1" xr2:uid="{00000000-000D-0000-FFFF-FFFF00000000}"/>
  </bookViews>
  <sheets>
    <sheet name="Соблюдение бюдж.зак-ва" sheetId="4" r:id="rId1"/>
    <sheet name="Упр.мун.фин-ми 2023" sheetId="11" r:id="rId2"/>
  </sheets>
  <definedNames>
    <definedName name="_ftn1" localSheetId="0">'Соблюдение бюдж.зак-ва'!#REF!</definedName>
    <definedName name="_ftn2" localSheetId="0">'Соблюдение бюдж.зак-ва'!$A$37</definedName>
    <definedName name="_ftnref1" localSheetId="0">'Соблюдение бюдж.зак-ва'!#REF!</definedName>
    <definedName name="_ftnref2" localSheetId="0">'Соблюдение бюдж.зак-ва'!$B$31</definedName>
    <definedName name="А35">'Соблюдение бюдж.зак-ва'!$B$31</definedName>
    <definedName name="_xlnm.Print_Titles" localSheetId="0">'Соблюдение бюдж.зак-ва'!$3:$3</definedName>
    <definedName name="_xlnm.Print_Titles" localSheetId="1">'Упр.мун.фин-ми 2023'!$2:$2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5" i="11" l="1"/>
  <c r="H91" i="11"/>
  <c r="H75" i="11" l="1"/>
  <c r="I75" i="11"/>
  <c r="J75" i="11"/>
  <c r="L75" i="11"/>
  <c r="M75" i="11"/>
  <c r="N75" i="11"/>
  <c r="H52" i="11" l="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W52" i="11"/>
  <c r="X52" i="11"/>
  <c r="Y52" i="11"/>
  <c r="Z52" i="11"/>
  <c r="AA52" i="11"/>
  <c r="AB52" i="11"/>
  <c r="AC52" i="11"/>
  <c r="AD52" i="11"/>
  <c r="AE52" i="11"/>
  <c r="AF52" i="11"/>
  <c r="AG52" i="11"/>
  <c r="AH52" i="11"/>
  <c r="G52" i="11"/>
  <c r="H51" i="11"/>
  <c r="I51" i="11"/>
  <c r="J51" i="11"/>
  <c r="K51" i="11"/>
  <c r="L51" i="11"/>
  <c r="M51" i="11"/>
  <c r="N51" i="11"/>
  <c r="G51" i="11"/>
  <c r="O33" i="4" l="1"/>
  <c r="O37" i="4"/>
  <c r="M30" i="4"/>
  <c r="M29" i="4"/>
  <c r="L29" i="4"/>
  <c r="G38" i="4"/>
  <c r="G35" i="4" s="1"/>
  <c r="H38" i="4"/>
  <c r="H35" i="4" s="1"/>
  <c r="I38" i="4"/>
  <c r="I35" i="4" s="1"/>
  <c r="J38" i="4"/>
  <c r="J35" i="4" s="1"/>
  <c r="K38" i="4"/>
  <c r="L38" i="4"/>
  <c r="F38" i="4"/>
  <c r="J30" i="4"/>
  <c r="K30" i="4"/>
  <c r="L30" i="4"/>
  <c r="I30" i="4"/>
  <c r="H30" i="4"/>
  <c r="G30" i="4"/>
  <c r="F30" i="4"/>
  <c r="K29" i="4"/>
  <c r="J29" i="4"/>
  <c r="I29" i="4"/>
  <c r="H29" i="4"/>
  <c r="G29" i="4"/>
  <c r="F29" i="4"/>
  <c r="G12" i="11"/>
  <c r="AH49" i="11" l="1"/>
  <c r="AH50" i="11"/>
  <c r="AH51" i="11" l="1"/>
  <c r="AH7" i="11" l="1"/>
  <c r="G75" i="11" l="1"/>
  <c r="K91" i="11"/>
  <c r="O27" i="4"/>
  <c r="O21" i="4"/>
  <c r="O18" i="4"/>
  <c r="O17" i="4"/>
  <c r="O13" i="4"/>
  <c r="O12" i="4"/>
  <c r="O24" i="4"/>
  <c r="O23" i="4"/>
  <c r="O28" i="4"/>
  <c r="O30" i="4"/>
  <c r="O29" i="4"/>
  <c r="N71" i="11" l="1"/>
  <c r="H4" i="11" l="1"/>
  <c r="I4" i="11"/>
  <c r="J4" i="11"/>
  <c r="K4" i="11"/>
  <c r="L4" i="11"/>
  <c r="V118" i="11" l="1"/>
  <c r="W118" i="11"/>
  <c r="X118" i="11"/>
  <c r="Y118" i="11"/>
  <c r="Z118" i="11"/>
  <c r="AA118" i="11"/>
  <c r="AB118" i="11"/>
  <c r="AC118" i="11"/>
  <c r="AD118" i="11"/>
  <c r="AE118" i="11"/>
  <c r="AF118" i="11"/>
  <c r="AG118" i="11"/>
  <c r="G14" i="4" l="1"/>
  <c r="H14" i="4"/>
  <c r="I14" i="4"/>
  <c r="J14" i="4"/>
  <c r="K14" i="4"/>
  <c r="L14" i="4"/>
  <c r="M14" i="4"/>
  <c r="F14" i="4"/>
  <c r="G9" i="4"/>
  <c r="H9" i="4"/>
  <c r="I9" i="4"/>
  <c r="J9" i="4"/>
  <c r="K9" i="4"/>
  <c r="L9" i="4"/>
  <c r="M9" i="4"/>
  <c r="F9" i="4"/>
  <c r="I91" i="11" l="1"/>
  <c r="J91" i="11"/>
  <c r="L91" i="11"/>
  <c r="M91" i="11"/>
  <c r="G91" i="11"/>
  <c r="AQ21" i="4" l="1"/>
  <c r="AQ28" i="4"/>
  <c r="AQ29" i="4"/>
  <c r="AQ30" i="4"/>
  <c r="AQ23" i="4"/>
  <c r="AQ24" i="4"/>
  <c r="AQ26" i="4"/>
  <c r="AQ27" i="4"/>
  <c r="AQ22" i="4" l="1"/>
  <c r="O38" i="4" l="1"/>
  <c r="O34" i="4"/>
  <c r="O22" i="4" l="1"/>
  <c r="I27" i="11"/>
  <c r="K31" i="4" l="1"/>
  <c r="R8" i="11" l="1"/>
  <c r="Q7" i="11"/>
  <c r="F25" i="4" l="1"/>
  <c r="L19" i="4" l="1"/>
  <c r="L35" i="4" l="1"/>
  <c r="K35" i="4"/>
  <c r="F35" i="4"/>
  <c r="M25" i="4"/>
  <c r="L25" i="4"/>
  <c r="K25" i="4"/>
  <c r="J25" i="4"/>
  <c r="I25" i="4"/>
  <c r="H25" i="4"/>
  <c r="G25" i="4"/>
  <c r="F31" i="4"/>
  <c r="G31" i="4"/>
  <c r="H31" i="4"/>
  <c r="I31" i="4"/>
  <c r="J31" i="4"/>
  <c r="L31" i="4"/>
  <c r="I19" i="4"/>
  <c r="J19" i="4"/>
  <c r="K19" i="4"/>
  <c r="M19" i="4"/>
  <c r="F19" i="4"/>
  <c r="G19" i="4"/>
  <c r="AQ25" i="4" l="1"/>
  <c r="F107" i="11" l="1"/>
  <c r="F104" i="11"/>
  <c r="N107" i="11"/>
  <c r="M107" i="11"/>
  <c r="L107" i="11"/>
  <c r="K107" i="11"/>
  <c r="J107" i="11"/>
  <c r="H107" i="11"/>
  <c r="N104" i="11" l="1"/>
  <c r="M104" i="11"/>
  <c r="L104" i="11"/>
  <c r="K104" i="11"/>
  <c r="J104" i="11"/>
  <c r="H46" i="11" l="1"/>
  <c r="I46" i="11"/>
  <c r="J46" i="11"/>
  <c r="K46" i="11"/>
  <c r="L46" i="11"/>
  <c r="M46" i="11"/>
  <c r="N46" i="11"/>
  <c r="H47" i="11" l="1"/>
  <c r="N47" i="11"/>
  <c r="J47" i="11"/>
  <c r="L47" i="11"/>
  <c r="K47" i="11"/>
  <c r="F113" i="11"/>
  <c r="N111" i="11"/>
  <c r="M111" i="11"/>
  <c r="L111" i="11"/>
  <c r="K111" i="11"/>
  <c r="J111" i="11"/>
  <c r="I111" i="11"/>
  <c r="H111" i="11"/>
  <c r="G111" i="11"/>
  <c r="N110" i="11"/>
  <c r="M110" i="11"/>
  <c r="L110" i="11"/>
  <c r="K110" i="11"/>
  <c r="J110" i="11"/>
  <c r="I110" i="11"/>
  <c r="H110" i="11"/>
  <c r="G110" i="11"/>
  <c r="F110" i="11"/>
  <c r="N101" i="11"/>
  <c r="M101" i="11"/>
  <c r="L101" i="11"/>
  <c r="K101" i="11"/>
  <c r="J101" i="11"/>
  <c r="I101" i="11"/>
  <c r="H101" i="11"/>
  <c r="G101" i="11"/>
  <c r="F101" i="11"/>
  <c r="N98" i="11"/>
  <c r="M98" i="11"/>
  <c r="L98" i="11"/>
  <c r="K98" i="11"/>
  <c r="J98" i="11"/>
  <c r="I98" i="11"/>
  <c r="H98" i="11"/>
  <c r="F98" i="11"/>
  <c r="N95" i="11"/>
  <c r="M95" i="11"/>
  <c r="L95" i="11"/>
  <c r="K95" i="11"/>
  <c r="J95" i="11"/>
  <c r="I95" i="11"/>
  <c r="H95" i="11"/>
  <c r="G95" i="11"/>
  <c r="F95" i="11"/>
  <c r="N89" i="11"/>
  <c r="M89" i="11"/>
  <c r="L89" i="11"/>
  <c r="K89" i="11"/>
  <c r="J89" i="11"/>
  <c r="I89" i="11"/>
  <c r="H89" i="11"/>
  <c r="G89" i="11"/>
  <c r="F89" i="11"/>
  <c r="N87" i="11"/>
  <c r="L87" i="11"/>
  <c r="K87" i="11"/>
  <c r="J87" i="11"/>
  <c r="I87" i="11"/>
  <c r="H87" i="11"/>
  <c r="G87" i="11"/>
  <c r="F84" i="11"/>
  <c r="N82" i="11"/>
  <c r="M82" i="11"/>
  <c r="L82" i="11"/>
  <c r="K82" i="11"/>
  <c r="J82" i="11"/>
  <c r="I82" i="11"/>
  <c r="H82" i="11"/>
  <c r="G82" i="11"/>
  <c r="F79" i="11"/>
  <c r="N77" i="11"/>
  <c r="M77" i="11"/>
  <c r="L77" i="11"/>
  <c r="K77" i="11"/>
  <c r="J77" i="11"/>
  <c r="I77" i="11"/>
  <c r="H77" i="11"/>
  <c r="H79" i="11" s="1"/>
  <c r="G77" i="11"/>
  <c r="N73" i="11"/>
  <c r="M73" i="11"/>
  <c r="L73" i="11"/>
  <c r="K73" i="11"/>
  <c r="J73" i="11"/>
  <c r="I73" i="11"/>
  <c r="H73" i="11"/>
  <c r="F73" i="11"/>
  <c r="N67" i="11"/>
  <c r="M67" i="11"/>
  <c r="L67" i="11"/>
  <c r="K67" i="11"/>
  <c r="J67" i="11"/>
  <c r="I67" i="11"/>
  <c r="H67" i="11"/>
  <c r="G67" i="11"/>
  <c r="F67" i="11"/>
  <c r="N61" i="11"/>
  <c r="M61" i="11"/>
  <c r="L61" i="11"/>
  <c r="K61" i="11"/>
  <c r="J61" i="11"/>
  <c r="I61" i="11"/>
  <c r="H61" i="11"/>
  <c r="G61" i="11"/>
  <c r="F61" i="11"/>
  <c r="G59" i="11"/>
  <c r="M56" i="11"/>
  <c r="L56" i="11"/>
  <c r="K56" i="11"/>
  <c r="J56" i="11"/>
  <c r="I56" i="11"/>
  <c r="H56" i="11"/>
  <c r="G56" i="11"/>
  <c r="F56" i="11"/>
  <c r="F48" i="11"/>
  <c r="G46" i="11"/>
  <c r="G47" i="11" s="1"/>
  <c r="N45" i="11"/>
  <c r="M45" i="11"/>
  <c r="L45" i="11"/>
  <c r="K45" i="11"/>
  <c r="J45" i="11"/>
  <c r="I45" i="11"/>
  <c r="H45" i="11"/>
  <c r="G45" i="11"/>
  <c r="F45" i="11"/>
  <c r="N42" i="11"/>
  <c r="M42" i="11"/>
  <c r="L42" i="11"/>
  <c r="K42" i="11"/>
  <c r="J42" i="11"/>
  <c r="I42" i="11"/>
  <c r="H42" i="11"/>
  <c r="F42" i="11"/>
  <c r="N38" i="11"/>
  <c r="M38" i="11"/>
  <c r="L38" i="11"/>
  <c r="K38" i="11"/>
  <c r="J38" i="11"/>
  <c r="I38" i="11"/>
  <c r="H38" i="11"/>
  <c r="G38" i="11"/>
  <c r="F38" i="11"/>
  <c r="N36" i="11"/>
  <c r="M36" i="11"/>
  <c r="L36" i="11"/>
  <c r="K36" i="11"/>
  <c r="J36" i="11"/>
  <c r="I36" i="11"/>
  <c r="H36" i="11"/>
  <c r="G36" i="11"/>
  <c r="N34" i="11"/>
  <c r="M34" i="11"/>
  <c r="L34" i="11"/>
  <c r="K34" i="11"/>
  <c r="J34" i="11"/>
  <c r="I34" i="11"/>
  <c r="H34" i="11"/>
  <c r="G34" i="11"/>
  <c r="F34" i="11"/>
  <c r="N32" i="11"/>
  <c r="M32" i="11"/>
  <c r="L32" i="11"/>
  <c r="K32" i="11"/>
  <c r="J32" i="11"/>
  <c r="I32" i="11"/>
  <c r="H32" i="11"/>
  <c r="G32" i="11"/>
  <c r="N29" i="11"/>
  <c r="L29" i="11"/>
  <c r="H29" i="11"/>
  <c r="F29" i="11"/>
  <c r="N27" i="11"/>
  <c r="I29" i="11" s="1"/>
  <c r="M27" i="11"/>
  <c r="L27" i="11"/>
  <c r="K27" i="11"/>
  <c r="J27" i="11"/>
  <c r="H27" i="11"/>
  <c r="G27" i="11"/>
  <c r="N26" i="11"/>
  <c r="M26" i="11"/>
  <c r="L26" i="11"/>
  <c r="K26" i="11"/>
  <c r="J26" i="11"/>
  <c r="I26" i="11"/>
  <c r="H26" i="11"/>
  <c r="G26" i="11"/>
  <c r="F26" i="11"/>
  <c r="N22" i="11"/>
  <c r="M22" i="11"/>
  <c r="L22" i="11"/>
  <c r="K22" i="11"/>
  <c r="J22" i="11"/>
  <c r="I22" i="11"/>
  <c r="H22" i="11"/>
  <c r="G22" i="11"/>
  <c r="F22" i="11"/>
  <c r="N19" i="11"/>
  <c r="M19" i="11"/>
  <c r="L19" i="11"/>
  <c r="K19" i="11"/>
  <c r="J19" i="11"/>
  <c r="I19" i="11"/>
  <c r="H19" i="11"/>
  <c r="G19" i="11"/>
  <c r="F19" i="11"/>
  <c r="F14" i="11"/>
  <c r="N12" i="11"/>
  <c r="M12" i="11"/>
  <c r="L12" i="11"/>
  <c r="K12" i="11"/>
  <c r="J12" i="11"/>
  <c r="I12" i="11"/>
  <c r="H12" i="11"/>
  <c r="N11" i="11"/>
  <c r="M11" i="11"/>
  <c r="L11" i="11"/>
  <c r="K11" i="11"/>
  <c r="J11" i="11"/>
  <c r="I11" i="11"/>
  <c r="H11" i="11"/>
  <c r="G11" i="11"/>
  <c r="F11" i="11"/>
  <c r="F6" i="11"/>
  <c r="N4" i="11"/>
  <c r="M4" i="11"/>
  <c r="G4" i="11"/>
  <c r="M13" i="11" l="1"/>
  <c r="H13" i="11"/>
  <c r="K13" i="11"/>
  <c r="K14" i="11" s="1"/>
  <c r="G13" i="11"/>
  <c r="J13" i="11"/>
  <c r="I13" i="11"/>
  <c r="I14" i="11"/>
  <c r="G14" i="11"/>
  <c r="N14" i="11"/>
  <c r="M14" i="11"/>
  <c r="L14" i="11"/>
  <c r="J14" i="11"/>
  <c r="G5" i="11"/>
  <c r="G6" i="11" s="1"/>
  <c r="K53" i="11"/>
  <c r="H5" i="11"/>
  <c r="H6" i="11" s="1"/>
  <c r="J5" i="11"/>
  <c r="J6" i="11" s="1"/>
  <c r="K5" i="11"/>
  <c r="K6" i="11" s="1"/>
  <c r="I5" i="11"/>
  <c r="I6" i="11" s="1"/>
  <c r="L5" i="11"/>
  <c r="L6" i="11" s="1"/>
  <c r="H14" i="11"/>
  <c r="M6" i="11"/>
  <c r="H53" i="11"/>
  <c r="L53" i="11"/>
  <c r="F53" i="11"/>
  <c r="I53" i="11"/>
  <c r="M53" i="11"/>
  <c r="F76" i="11"/>
  <c r="M29" i="11"/>
  <c r="K29" i="11"/>
  <c r="J29" i="11"/>
  <c r="J53" i="11"/>
  <c r="N53" i="11"/>
  <c r="F92" i="11"/>
  <c r="F23" i="11"/>
  <c r="M48" i="11"/>
  <c r="J48" i="11"/>
  <c r="K48" i="11"/>
  <c r="H48" i="11"/>
  <c r="H23" i="11" s="1"/>
  <c r="F3" i="11"/>
  <c r="J78" i="11"/>
  <c r="J79" i="11" s="1"/>
  <c r="N78" i="11"/>
  <c r="N79" i="11" s="1"/>
  <c r="I83" i="11"/>
  <c r="I84" i="11" s="1"/>
  <c r="K83" i="11"/>
  <c r="K84" i="11" s="1"/>
  <c r="G112" i="11"/>
  <c r="G113" i="11" s="1"/>
  <c r="G92" i="11" s="1"/>
  <c r="I112" i="11"/>
  <c r="I113" i="11" s="1"/>
  <c r="I92" i="11" s="1"/>
  <c r="K112" i="11"/>
  <c r="K113" i="11" s="1"/>
  <c r="K92" i="11" s="1"/>
  <c r="M112" i="11"/>
  <c r="M113" i="11" s="1"/>
  <c r="M92" i="11" s="1"/>
  <c r="N6" i="11"/>
  <c r="G79" i="11"/>
  <c r="I79" i="11"/>
  <c r="I76" i="11" s="1"/>
  <c r="K78" i="11"/>
  <c r="K79" i="11" s="1"/>
  <c r="M78" i="11"/>
  <c r="M79" i="11" s="1"/>
  <c r="H83" i="11"/>
  <c r="H84" i="11" s="1"/>
  <c r="H76" i="11" s="1"/>
  <c r="J83" i="11"/>
  <c r="J84" i="11" s="1"/>
  <c r="L83" i="11"/>
  <c r="L84" i="11" s="1"/>
  <c r="N83" i="11"/>
  <c r="N84" i="11" s="1"/>
  <c r="H112" i="11"/>
  <c r="H113" i="11" s="1"/>
  <c r="H92" i="11" s="1"/>
  <c r="J112" i="11"/>
  <c r="J113" i="11" s="1"/>
  <c r="J92" i="11" s="1"/>
  <c r="L112" i="11"/>
  <c r="L113" i="11" s="1"/>
  <c r="L92" i="11" s="1"/>
  <c r="N112" i="11"/>
  <c r="N113" i="11" s="1"/>
  <c r="N92" i="11" s="1"/>
  <c r="L78" i="11"/>
  <c r="L79" i="11" s="1"/>
  <c r="G83" i="11"/>
  <c r="G84" i="11" s="1"/>
  <c r="M83" i="11"/>
  <c r="M84" i="11" s="1"/>
  <c r="G53" i="11"/>
  <c r="L48" i="11"/>
  <c r="L23" i="11" s="1"/>
  <c r="N48" i="11"/>
  <c r="N23" i="11" s="1"/>
  <c r="G48" i="11"/>
  <c r="G23" i="11" s="1"/>
  <c r="I48" i="11"/>
  <c r="I23" i="11" s="1"/>
  <c r="K76" i="11" l="1"/>
  <c r="L3" i="11"/>
  <c r="L76" i="11"/>
  <c r="L115" i="11" s="1"/>
  <c r="F115" i="11"/>
  <c r="K23" i="11"/>
  <c r="M23" i="11"/>
  <c r="J23" i="11"/>
  <c r="K3" i="11"/>
  <c r="H3" i="11"/>
  <c r="H115" i="11" s="1"/>
  <c r="M3" i="11"/>
  <c r="G3" i="11"/>
  <c r="I3" i="11"/>
  <c r="I115" i="11" s="1"/>
  <c r="J3" i="11"/>
  <c r="N3" i="11"/>
  <c r="G76" i="11"/>
  <c r="N76" i="11"/>
  <c r="M76" i="11"/>
  <c r="J76" i="11"/>
  <c r="H125" i="11" l="1"/>
  <c r="H126" i="11" s="1"/>
  <c r="L125" i="11"/>
  <c r="L126" i="11" s="1"/>
  <c r="I125" i="11"/>
  <c r="I126" i="11" s="1"/>
  <c r="K115" i="11"/>
  <c r="M115" i="11"/>
  <c r="G115" i="11"/>
  <c r="J115" i="11"/>
  <c r="N115" i="11"/>
  <c r="S118" i="11" l="1"/>
  <c r="G125" i="11"/>
  <c r="G126" i="11" s="1"/>
  <c r="Q118" i="11"/>
  <c r="J125" i="11"/>
  <c r="J126" i="11" s="1"/>
  <c r="T118" i="11"/>
  <c r="M125" i="11"/>
  <c r="M126" i="11" s="1"/>
  <c r="P118" i="11"/>
  <c r="U118" i="11"/>
  <c r="N126" i="11"/>
  <c r="R118" i="11"/>
  <c r="K125" i="11"/>
  <c r="K126" i="11" s="1"/>
  <c r="O118" i="11"/>
  <c r="N118" i="11"/>
  <c r="N117" i="11"/>
  <c r="N130" i="11" l="1"/>
  <c r="N129" i="11"/>
  <c r="N120" i="11"/>
  <c r="N119" i="11"/>
  <c r="N132" i="11" l="1"/>
  <c r="N131" i="11"/>
  <c r="H19" i="4" l="1"/>
  <c r="L4" i="4" l="1"/>
  <c r="H4" i="4"/>
  <c r="I4" i="4"/>
  <c r="J4" i="4"/>
  <c r="G4" i="4"/>
</calcChain>
</file>

<file path=xl/sharedStrings.xml><?xml version="1.0" encoding="utf-8"?>
<sst xmlns="http://schemas.openxmlformats.org/spreadsheetml/2006/main" count="472" uniqueCount="226">
  <si>
    <t>Взвадское</t>
  </si>
  <si>
    <t>Залучское</t>
  </si>
  <si>
    <t>Ивановское</t>
  </si>
  <si>
    <t>Медниковское</t>
  </si>
  <si>
    <t>Наговское</t>
  </si>
  <si>
    <t>Новосельское</t>
  </si>
  <si>
    <t>1.</t>
  </si>
  <si>
    <t>1.1.</t>
  </si>
  <si>
    <t>1.2.</t>
  </si>
  <si>
    <t>1.3.</t>
  </si>
  <si>
    <t>1.4.</t>
  </si>
  <si>
    <t>1.5.</t>
  </si>
  <si>
    <t>2.</t>
  </si>
  <si>
    <t>2.1.</t>
  </si>
  <si>
    <t>2.2.</t>
  </si>
  <si>
    <t>2.3.</t>
  </si>
  <si>
    <t>2.4.</t>
  </si>
  <si>
    <t>2.5.</t>
  </si>
  <si>
    <t>2.6.</t>
  </si>
  <si>
    <t>2.7.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</si>
  <si>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</si>
  <si>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</si>
  <si>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</si>
  <si>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</si>
  <si>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</si>
  <si>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</si>
  <si>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</si>
  <si>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</si>
  <si>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</si>
  <si>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</si>
  <si>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</si>
  <si>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5.3.</t>
  </si>
  <si>
    <t>5.4.</t>
  </si>
  <si>
    <t>5.5.</t>
  </si>
  <si>
    <t>5.6.</t>
  </si>
  <si>
    <t>5.7.</t>
  </si>
  <si>
    <t>Город Старая Русса</t>
  </si>
  <si>
    <t>Великосельское</t>
  </si>
  <si>
    <t>№№</t>
  </si>
  <si>
    <t>Наименование индикатора</t>
  </si>
  <si>
    <t>Формула расчета значения индикатора</t>
  </si>
  <si>
    <t>Индикаторы, характеризующие качество бюджетного планирования</t>
  </si>
  <si>
    <t>где:</t>
  </si>
  <si>
    <t xml:space="preserve">Исполнение бюджета поселения  по доходам без учета безвозмездных поступлений к первоначально утвержденному уровню </t>
  </si>
  <si>
    <t>Объем планируемых к привлечению бюджетных кредитов от других бюджетов бюджетной системы, предусмотренных в качестве источника финансирования дефицита бюджета поселения</t>
  </si>
  <si>
    <t>Индикаторы, характеризующие качество исполнения бюджета</t>
  </si>
  <si>
    <t>Предусмотрены ли средства Резервного фонда в бюджете поселения</t>
  </si>
  <si>
    <r>
      <t>U</t>
    </r>
    <r>
      <rPr>
        <vertAlign val="subscript"/>
        <sz val="14"/>
        <color theme="1"/>
        <rFont val="Times New Roman"/>
        <family val="1"/>
        <charset val="204"/>
      </rPr>
      <t>21i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,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</si>
  <si>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объем просроченной кредиторской задолженности i-го поселения на 1 января текущего финансового года;</t>
    </r>
  </si>
  <si>
    <t xml:space="preserve">Объем просроченной кредиторской задолженности по выплате заработной платы за счет средств бюджета поселения  </t>
  </si>
  <si>
    <r>
      <t>U</t>
    </r>
    <r>
      <rPr>
        <vertAlign val="subscript"/>
        <sz val="14"/>
        <color theme="1"/>
        <rFont val="Times New Roman"/>
        <family val="1"/>
        <charset val="204"/>
      </rPr>
      <t>23i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,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</si>
  <si>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объем просроченной кредиторской задолженности i-го поселения по выплате заработной платы на 1 января текущего финансового года</t>
    </r>
  </si>
  <si>
    <t>Наличие результатов контроля за исполнением муниципальных заданий на предоставление муниципальных услуг юридическим и физическим лицам в соответствии с порядком, утвержденным нормативным правовым актом поселения</t>
  </si>
  <si>
    <t>Индикаторы, характеризующие качество управления долговыми обязательствами</t>
  </si>
  <si>
    <t xml:space="preserve">Отношение расходов на обслуживание муниципального долга поселения (за исключением расходов на обслуживание бюджетных кредитов) к среднему объему муниципального долга поселения </t>
  </si>
  <si>
    <r>
      <t>U</t>
    </r>
    <r>
      <rPr>
        <vertAlign val="subscript"/>
        <sz val="14"/>
        <color theme="1"/>
        <rFont val="Times New Roman"/>
        <family val="1"/>
        <charset val="204"/>
      </rPr>
      <t xml:space="preserve">31i </t>
    </r>
    <r>
      <rPr>
        <sz val="14"/>
        <color theme="1"/>
        <rFont val="Times New Roman"/>
        <family val="1"/>
        <charset val="204"/>
      </rPr>
      <t>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/В</t>
    </r>
    <r>
      <rPr>
        <vertAlign val="subscript"/>
        <sz val="14"/>
        <color theme="1"/>
        <rFont val="Times New Roman"/>
        <family val="1"/>
        <charset val="204"/>
      </rPr>
      <t>i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</si>
  <si>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объем расходов на обслуживание муниципального долга поселения (за исключением расходов на обслуживание бюджетных кредитов)в отчетном финансовом году;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</si>
  <si>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 xml:space="preserve">32i </t>
    </r>
    <r>
      <rPr>
        <sz val="14"/>
        <color theme="1"/>
        <rFont val="Times New Roman"/>
        <family val="1"/>
        <charset val="204"/>
      </rPr>
      <t>= (A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,) /С</t>
    </r>
    <r>
      <rPr>
        <vertAlign val="subscript"/>
        <sz val="14"/>
        <color theme="1"/>
        <rFont val="Times New Roman"/>
        <family val="1"/>
        <charset val="204"/>
      </rPr>
      <t>i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</si>
  <si>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объем погашения долговых обязательств i-го поселения в отчетном финансовом году;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</si>
  <si>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– объем привлечения заемных среств i-тым поселением в отчетном финансовом году;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</si>
  <si>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доходы бюджета i-го поселения в отчетном финансовом году (за исключением субвенций из областного бюджета)</t>
    </r>
  </si>
  <si>
    <t>Просроченная задолженность по долговым обязательствам поселения</t>
  </si>
  <si>
    <r>
      <t>U</t>
    </r>
    <r>
      <rPr>
        <vertAlign val="subscript"/>
        <sz val="14"/>
        <color theme="1"/>
        <rFont val="Times New Roman"/>
        <family val="1"/>
        <charset val="204"/>
      </rPr>
      <t>33i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,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</si>
  <si>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просроченная задолженность по состоянию на 1 января текущего финансового года по:</t>
    </r>
  </si>
  <si>
    <t xml:space="preserve"> - предоставленным из бюджета муниципального района бюджетным кредитам;</t>
  </si>
  <si>
    <t>- кредитам, полученным поселением от кредитных организаций</t>
  </si>
  <si>
    <t>3.4</t>
  </si>
  <si>
    <t>Уровень долговой нагрузки на бюджет поселения</t>
  </si>
  <si>
    <r>
      <t>U</t>
    </r>
    <r>
      <rPr>
        <vertAlign val="subscript"/>
        <sz val="14"/>
        <color theme="1"/>
        <rFont val="Times New Roman"/>
        <family val="1"/>
        <charset val="204"/>
      </rPr>
      <t>34i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/ B</t>
    </r>
    <r>
      <rPr>
        <vertAlign val="subscript"/>
        <sz val="14"/>
        <color theme="1"/>
        <rFont val="Times New Roman"/>
        <family val="1"/>
        <charset val="204"/>
      </rPr>
      <t>i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</si>
  <si>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объем муниципального долга i-го поселения на 1 января текущего финансового года;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</si>
  <si>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объем доходов бюджета i-го поселения в отчетном финансовом году (за исключением субвенций из областного бюджета)</t>
    </r>
  </si>
  <si>
    <t>Индикаторы, характеризующие качество управления муниципальной собственностью и оказания муниципальных услуг</t>
  </si>
  <si>
    <t>Доля руководителей органов местного самоупаравления  поселений, руководителей муниципальных учреждений поселений, для которых оплата труда определяется с учетом результатов их профессиональной деятельности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</si>
  <si>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количество  руководителей органов местного самоупаравления i-го  поселения, руководителей муниципальных учреждений i-го поселения, для которых оплата труда определяется с учетом результатов их профессиональной деятельности;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</si>
  <si>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количество руководителей органов местного самоупаравления i-го  поселения, руководителей муниципальных учреждений i-го поселения</t>
    </r>
  </si>
  <si>
    <t>Удельный вес муниципальных учреждений поселений, выполнивших муниципальное  задание на 100%, в общем количестве муниципальных учреждений поселений, которым установлены муниципальные задания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</si>
  <si>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количество муниципальных учреждений i-го поселения, выполнивших муниципальное задание на 100% в отчетном финансовом году;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</si>
  <si>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общее количество муниципальных учреждений i-го поселения, которым устано-влены муниципальные задания в отчетном финансовом году</t>
    </r>
  </si>
  <si>
    <t>Доля бюджетных расходов на финансовое обеспечение оказания бюджетными и автономными учреждениями муниципальных услуг, рассчитанных исходя из нормативов финансовых затрат</t>
  </si>
  <si>
    <r>
      <t>A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расходов бюджета i-го поселения в отчетном финансовом году на финансовое обеспечение оказания бюджетными и автономными учреждениями муниципальных услуг, рассчитанных исходя из нормативов финансовых затрат, в сфере культуры;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</si>
  <si>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расходов бюджета i-го поселения в отчетном финансовом году на финансовое обеспечение оказания бюджетными и автономными учреждениями муниципальных услуг в сфере культуры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</si>
  <si>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>56i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</si>
  <si>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t>Размещение на официальных сайтах органов местного самоупраления поселения решения о бюджете и отчета о результатах финансовой деятельности за отчетный финансовый год</t>
  </si>
  <si>
    <t>Ежемесячное размещение на официальных сайтах органов местного самоуправления поселения отчетов об исполнении бюджета поселения</t>
  </si>
  <si>
    <t xml:space="preserve">Проведение публичных слушаний по проекту бюджета поселения и проекту отчета об исполнении бюджета поселения в соответствии с установленным порядком </t>
  </si>
  <si>
    <t>Своевременность предоставления бюджетной отчетности в комитет финансов</t>
  </si>
  <si>
    <r>
      <t>A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количество месяцев в отчетном финансовом году, за которые бюджетная отчетность представлена позже установленного срока</t>
    </r>
  </si>
  <si>
    <r>
      <t>В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– средний объем муниципального долга поселения (за исключением долговых обязательств по бюджетным кредитам и муниципальным гарантиям) i-го поселения в отчетном финансовом году. Средний объем муниципального долга i-го поселения  в отчетном финансовом году рассчитывается по формуле средней хронологической с интервалами, составляющими один месяц.</t>
    </r>
  </si>
  <si>
    <t>Приемлемость уровня риска исполнения расходных обязательств в связи с погашением муниципального долга поселения. Значение индикатора рассчитывается при оценке по поселениям, в которых объем погашения долговых обязательств превышает объем привлечения заемных средств. Для прочих муниципальных районов (городского округа) оценка принимается равной 1</t>
  </si>
  <si>
    <t>Индикаторы соблюдения бюджетного законодательства при осуществлении бюджетного процесса</t>
  </si>
  <si>
    <t>Содержание индикатора</t>
  </si>
  <si>
    <t>Нормативное</t>
  </si>
  <si>
    <t xml:space="preserve">Отношение объема заимствований поселения в отчетном финансовом году к сумме, направляемой в отчетном финансовом году на финансирование дефицита бюджета и (или) погашение долговых обязательств бюджета поселения </t>
  </si>
  <si>
    <r>
      <t>Р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/ (B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+ 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),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</si>
  <si>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объем заимствований поселения в отчетном финансовом году;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</si>
  <si>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сумма, направленная в отчетном финансовом году на финансирование дефицита бюджета поселения;</t>
    </r>
  </si>
  <si>
    <r>
      <t>C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сумма, направленная в отчетном финансовом году на погашение долговых обязательств бюджета поселения</t>
    </r>
  </si>
  <si>
    <t>&lt;= 1,00</t>
  </si>
  <si>
    <t>Отношение объема муниципального долга поселения к общему годовому объему доходов бюджета поселения без учета объема безвозмездных поступлений в отчетном финансовом году</t>
  </si>
  <si>
    <r>
      <t>Р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/ (B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),</t>
    </r>
  </si>
  <si>
    <t xml:space="preserve"> где: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</si>
  <si>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муниципального долга i-го поселения ;                      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</si>
  <si>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общий годовой объем доходов бюджета i-го поселения ;</t>
    </r>
  </si>
  <si>
    <r>
      <t>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безвозмездных поступлений</t>
    </r>
  </si>
  <si>
    <t>&lt;= 0,5</t>
  </si>
  <si>
    <t>Отношение объема расходов на обслуживание муниципального долга поселения к объему расходов бюджета поселения , за исключением объема расходов, которые осуществляются за счет субвенций, предоставляемых из областного бюджета в отчетном финансовом году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</si>
  <si>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расходов бюджета i-го поселения на обслуживание муниципального долга i-го поселения; 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</si>
  <si>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объем расходов бюджета i-го поселения;</t>
    </r>
  </si>
  <si>
    <r>
      <t>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объем расходов, которые осуществляются за счет субвенций, предоставляемых из областного бюджета</t>
    </r>
  </si>
  <si>
    <t>&lt;= 0,15</t>
  </si>
  <si>
    <r>
      <t xml:space="preserve"> Р = ((А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 / (C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D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))*100,</t>
    </r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</si>
  <si>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- размер дефицита бюджета i-го поселения;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</si>
  <si>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объем поступлений от продажи акций и иных форм участия в капитале, находящихся в собственности i-го поселения, и снижения остатков средств на счетах по учету средств бюджета i-го поселения;</t>
    </r>
  </si>
  <si>
    <r>
      <t>C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объем доходов бюджета поселения;</t>
    </r>
  </si>
  <si>
    <r>
      <t>D</t>
    </r>
    <r>
      <rPr>
        <vertAlign val="subscript"/>
        <sz val="14"/>
        <color rgb="FF808080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- объем безвозмездных поступлений</t>
    </r>
  </si>
  <si>
    <t>&lt;= 10,0%</t>
  </si>
  <si>
    <t>&lt;= 5,0%</t>
  </si>
  <si>
    <r>
      <t>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доля расходов на оплату труда муниципальных служащих и (или) содержание органов местного самоуправления i-го поселения в доходах (налоговые и неналоговые доходы и дотации на выравнивание бюджетной обеспеченности) бюджета i-го поселения в отчетном финансовом году;</t>
    </r>
  </si>
  <si>
    <r>
      <t>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– утвержденный в установленном порядке норматив формирования расходов на оплату труда муниципальных служащих и (или) содержание органов местного самоуправления i-го поселения </t>
    </r>
  </si>
  <si>
    <t>Нормативное*</t>
  </si>
  <si>
    <t>Оценка</t>
  </si>
  <si>
    <t>Утверждение бюджета поселений  на очередной финансовый год и плановый период</t>
  </si>
  <si>
    <t>имеется</t>
  </si>
  <si>
    <t>осуществляется</t>
  </si>
  <si>
    <t>Комплексная оценка</t>
  </si>
  <si>
    <t>Степень качества управления муниципальными финансами</t>
  </si>
  <si>
    <t>минимальная компексная оценка, характерная 1 степени качества управления муниципальными финансами</t>
  </si>
  <si>
    <t>максимальная комплексная оценка, характерная 3 степени качества управления муниципальными финансами</t>
  </si>
  <si>
    <t>утверж.</t>
  </si>
  <si>
    <t xml:space="preserve">Сбалансированность дорожного фонда поселения </t>
  </si>
  <si>
    <t>сбалансирован</t>
  </si>
  <si>
    <t>Объем просроченной кредиторской задолженности по уплате взносов по обязательному социальному страхованию на выплаты денежного содержания и иные выплаты работникам</t>
  </si>
  <si>
    <t>Аi – объем просроченной кредиторской задолженности i-го поселения по уплате взносов по обязательному социальному страхованию на выплаты денежного содержания и иные выплаты работникам  на 1 января текущего финансового года</t>
  </si>
  <si>
    <r>
      <t>U</t>
    </r>
    <r>
      <rPr>
        <vertAlign val="subscript"/>
        <sz val="14"/>
        <color theme="1"/>
        <rFont val="Times New Roman"/>
        <family val="1"/>
        <charset val="204"/>
      </rPr>
      <t>25i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</si>
  <si>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t>Своевременность возврата в областной бюджет и бюджет муниципального района остатков целевых средств, полученных и неиспользованных поселением в отчетном финансовом году</t>
  </si>
  <si>
    <t>U26i = Ai</t>
  </si>
  <si>
    <t>Отношение прироста расходов бюджета поселения в отчетном финансовом году, не обеспеченных соответствующим приростом доходов бюджета, к объему расходов бюджета</t>
  </si>
  <si>
    <r>
      <t>А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– объем кассовых расходов бюджета i-того поселения в отчетном финансовом году без учета расходов, осуществляемых за счет целевых средств</t>
    </r>
  </si>
  <si>
    <t>Вi – первоначально утвержденный объем расходов бюджета i-того поселения в отчетном финансовом году без учета расходов, осуществляемых за счет целевых средств</t>
  </si>
  <si>
    <t>Сi – объем поступлений доходов бюджета i-того поселения в отчетном финансовом году без учета безвозмездных поступлений</t>
  </si>
  <si>
    <t>Di  – первоначально утвержденный объем доходов бюджета i-того поселения в отчетном финансовом году без учета безвозмездных поступлений</t>
  </si>
  <si>
    <r>
      <t>U</t>
    </r>
    <r>
      <rPr>
        <vertAlign val="subscript"/>
        <sz val="14"/>
        <color theme="1"/>
        <rFont val="Times New Roman"/>
        <family val="1"/>
        <charset val="204"/>
      </rPr>
      <t>43i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/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, 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</si>
  <si>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>42i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 xml:space="preserve">i </t>
    </r>
    <r>
      <rPr>
        <sz val="14"/>
        <color theme="1"/>
        <rFont val="Times New Roman"/>
        <family val="1"/>
        <charset val="204"/>
      </rPr>
      <t>/ B</t>
    </r>
    <r>
      <rPr>
        <vertAlign val="subscript"/>
        <sz val="14"/>
        <color theme="1"/>
        <rFont val="Times New Roman"/>
        <family val="1"/>
        <charset val="204"/>
      </rPr>
      <t xml:space="preserve"> i</t>
    </r>
    <r>
      <rPr>
        <sz val="14"/>
        <color theme="1"/>
        <rFont val="Times New Roman"/>
        <family val="1"/>
        <charset val="204"/>
      </rPr>
      <t xml:space="preserve">, 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</si>
  <si>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>51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</si>
  <si>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>52i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</si>
  <si>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t>Размещение на официальных сайтах органов местного самоуправления  поселения информации о муниципальных программах  и фактических результатах их реализации , а также о соответствии целей и задач этих программ стратегии либо программе социально-экономического развития поселения</t>
  </si>
  <si>
    <r>
      <t>U</t>
    </r>
    <r>
      <rPr>
        <vertAlign val="subscript"/>
        <sz val="14"/>
        <color theme="1"/>
        <rFont val="Times New Roman"/>
        <family val="1"/>
        <charset val="204"/>
      </rPr>
      <t>53i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</si>
  <si>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>57i</t>
    </r>
    <r>
      <rPr>
        <sz val="14"/>
        <color theme="1"/>
        <rFont val="Times New Roman"/>
        <family val="1"/>
        <charset val="204"/>
      </rPr>
      <t xml:space="preserve"> =1- </t>
    </r>
    <r>
      <rPr>
        <sz val="12"/>
        <color theme="1"/>
        <rFont val="Times New Roman"/>
        <family val="1"/>
        <charset val="204"/>
      </rPr>
      <t>A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/12,</t>
    </r>
  </si>
  <si>
    <t xml:space="preserve">Размещение на официальных сайтах органов местного самоуправления  поселения «бюджета для граждан», разработанного на основе решения о бюджете на очередной финансовый год и плановый период </t>
  </si>
  <si>
    <t xml:space="preserve">Размещение на официальных сайтах органов местного самоуправления  поселения «бюджета для граждан», разработанного на основе годового отчета за предыдущий финансовый год </t>
  </si>
  <si>
    <t>Аi n-1 – объем просроченной кредиторской задолженности учреждений i-го поселения на 1 января отчетного финансового года</t>
  </si>
  <si>
    <r>
      <t>U</t>
    </r>
    <r>
      <rPr>
        <vertAlign val="subscript"/>
        <sz val="14"/>
        <color theme="1"/>
        <rFont val="Times New Roman"/>
        <family val="1"/>
        <charset val="204"/>
      </rPr>
      <t>41i</t>
    </r>
    <r>
      <rPr>
        <sz val="14"/>
        <color theme="1"/>
        <rFont val="Times New Roman"/>
        <family val="1"/>
        <charset val="204"/>
      </rPr>
      <t xml:space="preserve">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/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,</t>
    </r>
  </si>
  <si>
    <r>
      <t>U</t>
    </r>
    <r>
      <rPr>
        <sz val="10"/>
        <color theme="1"/>
        <rFont val="Times New Roman"/>
        <family val="1"/>
        <charset val="204"/>
      </rPr>
      <t>22</t>
    </r>
    <r>
      <rPr>
        <sz val="14"/>
        <color theme="1"/>
        <rFont val="Times New Roman"/>
        <family val="1"/>
        <charset val="204"/>
      </rPr>
      <t>i = Аi n - Ai n-1,</t>
    </r>
  </si>
  <si>
    <r>
      <t>U</t>
    </r>
    <r>
      <rPr>
        <sz val="10"/>
        <color theme="1"/>
        <rFont val="Times New Roman"/>
        <family val="1"/>
        <charset val="204"/>
      </rPr>
      <t>24i</t>
    </r>
    <r>
      <rPr>
        <sz val="14"/>
        <color theme="1"/>
        <rFont val="Times New Roman"/>
        <family val="1"/>
        <charset val="204"/>
      </rPr>
      <t xml:space="preserve"> = Ai ,</t>
    </r>
  </si>
  <si>
    <t>увеличение значения свидетельствует о повышении качества управления</t>
  </si>
  <si>
    <t>=0</t>
  </si>
  <si>
    <t>сроки не нарушены</t>
  </si>
  <si>
    <t>снижение значения свидетельствует о повышении качества управления</t>
  </si>
  <si>
    <t>утвержден</t>
  </si>
  <si>
    <t>&gt;0, &lt;=3%</t>
  </si>
  <si>
    <t>U27i =((Ai-Bi)-(Ci-Di))/Ai,</t>
  </si>
  <si>
    <t>&lt;=10%</t>
  </si>
  <si>
    <t>Наименование характеристики индикатора</t>
  </si>
  <si>
    <t xml:space="preserve">оценка </t>
  </si>
  <si>
    <t>комплексная оценка</t>
  </si>
  <si>
    <r>
      <t>U</t>
    </r>
    <r>
      <rPr>
        <vertAlign val="subscript"/>
        <sz val="12"/>
        <color theme="1"/>
        <rFont val="Times New Roman"/>
        <family val="1"/>
        <charset val="204"/>
      </rPr>
      <t>11i</t>
    </r>
    <r>
      <rPr>
        <sz val="12"/>
        <color theme="1"/>
        <rFont val="Times New Roman"/>
        <family val="1"/>
        <charset val="204"/>
      </rPr>
      <t xml:space="preserve"> = А</t>
    </r>
    <r>
      <rPr>
        <vertAlign val="subscript"/>
        <sz val="12"/>
        <color theme="1"/>
        <rFont val="Times New Roman"/>
        <family val="1"/>
        <charset val="204"/>
      </rPr>
      <t xml:space="preserve">i </t>
    </r>
    <r>
      <rPr>
        <sz val="12"/>
        <color theme="1"/>
        <rFont val="Times New Roman"/>
        <family val="1"/>
        <charset val="204"/>
      </rPr>
      <t>/ B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, </t>
    </r>
  </si>
  <si>
    <r>
      <t>А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 – объем расходов бюджета i-го поселения, формируемых в рамках муниципальных программ в отчетном финансовом году;</t>
    </r>
  </si>
  <si>
    <r>
      <t>U</t>
    </r>
    <r>
      <rPr>
        <vertAlign val="subscript"/>
        <sz val="12"/>
        <color theme="1"/>
        <rFont val="Times New Roman"/>
        <family val="1"/>
        <charset val="204"/>
      </rPr>
      <t>12i</t>
    </r>
    <r>
      <rPr>
        <sz val="12"/>
        <color theme="1"/>
        <rFont val="Times New Roman"/>
        <family val="1"/>
        <charset val="204"/>
      </rPr>
      <t xml:space="preserve"> = A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 </t>
    </r>
  </si>
  <si>
    <r>
      <t>U</t>
    </r>
    <r>
      <rPr>
        <vertAlign val="subscript"/>
        <sz val="12"/>
        <color theme="1"/>
        <rFont val="Times New Roman"/>
        <family val="1"/>
        <charset val="204"/>
      </rPr>
      <t>13i</t>
    </r>
    <r>
      <rPr>
        <sz val="12"/>
        <color theme="1"/>
        <rFont val="Times New Roman"/>
        <family val="1"/>
        <charset val="204"/>
      </rPr>
      <t xml:space="preserve"> = |А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 - B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>| / B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>,</t>
    </r>
  </si>
  <si>
    <r>
      <t>А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 – объем доходов бюджета i-го поселения без учета безвозмездных поступлений в отчетном финансовом году;</t>
    </r>
  </si>
  <si>
    <r>
      <t>B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 – первоначально утвержденный решением о бюджете i-го поселения  объем доходов без учета безвозмездных поступлений</t>
    </r>
  </si>
  <si>
    <r>
      <t>U</t>
    </r>
    <r>
      <rPr>
        <vertAlign val="subscript"/>
        <sz val="12"/>
        <color theme="1"/>
        <rFont val="Times New Roman"/>
        <family val="1"/>
        <charset val="204"/>
      </rPr>
      <t>14i</t>
    </r>
    <r>
      <rPr>
        <sz val="12"/>
        <color theme="1"/>
        <rFont val="Times New Roman"/>
        <family val="1"/>
        <charset val="204"/>
      </rPr>
      <t xml:space="preserve"> = A</t>
    </r>
    <r>
      <rPr>
        <vertAlign val="subscript"/>
        <sz val="12"/>
        <color theme="1"/>
        <rFont val="Times New Roman"/>
        <family val="1"/>
        <charset val="204"/>
      </rPr>
      <t>i</t>
    </r>
  </si>
  <si>
    <r>
      <t>U</t>
    </r>
    <r>
      <rPr>
        <vertAlign val="subscript"/>
        <sz val="12"/>
        <color theme="1"/>
        <rFont val="Times New Roman"/>
        <family val="1"/>
        <charset val="204"/>
      </rPr>
      <t>15i</t>
    </r>
    <r>
      <rPr>
        <sz val="12"/>
        <color theme="1"/>
        <rFont val="Times New Roman"/>
        <family val="1"/>
        <charset val="204"/>
      </rPr>
      <t xml:space="preserve"> = A</t>
    </r>
    <r>
      <rPr>
        <vertAlign val="subscript"/>
        <sz val="12"/>
        <color theme="1"/>
        <rFont val="Times New Roman"/>
        <family val="1"/>
        <charset val="204"/>
      </rPr>
      <t>i</t>
    </r>
  </si>
  <si>
    <t>Удельный вес группы/ индикатора</t>
  </si>
  <si>
    <t>Максимально возможная оценка</t>
  </si>
  <si>
    <t>Целевое значение индикатора</t>
  </si>
  <si>
    <t xml:space="preserve">среднее арифметическое значение комплексной оценки </t>
  </si>
  <si>
    <t>среднеквадратическое отклонение значений комплексной оценки качества от среднего значения</t>
  </si>
  <si>
    <t>Определение степени качества управления муниципальными финансами</t>
  </si>
  <si>
    <r>
      <t xml:space="preserve"> Р(факт) = А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/ B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</t>
    </r>
  </si>
  <si>
    <t>Индикаторы, характеризующие степень открытости бюджетных данных</t>
  </si>
  <si>
    <t>Изменение объема просроченной кредиторской задолженности поселения (по полномочиям поселений)</t>
  </si>
  <si>
    <r>
      <t>U</t>
    </r>
    <r>
      <rPr>
        <vertAlign val="subscript"/>
        <sz val="14"/>
        <color theme="1"/>
        <rFont val="Times New Roman"/>
        <family val="1"/>
        <charset val="204"/>
      </rPr>
      <t>54i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</si>
  <si>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r>
      <t>U</t>
    </r>
    <r>
      <rPr>
        <vertAlign val="subscript"/>
        <sz val="14"/>
        <color theme="1"/>
        <rFont val="Times New Roman"/>
        <family val="1"/>
        <charset val="204"/>
      </rPr>
      <t>55i</t>
    </r>
    <r>
      <rPr>
        <sz val="14"/>
        <color theme="1"/>
        <rFont val="Times New Roman"/>
        <family val="1"/>
        <charset val="204"/>
      </rPr>
      <t xml:space="preserve"> = A</t>
    </r>
    <r>
      <rPr>
        <vertAlign val="subscript"/>
        <sz val="14"/>
        <color theme="1"/>
        <rFont val="Times New Roman"/>
        <family val="1"/>
        <charset val="204"/>
      </rPr>
      <t>i</t>
    </r>
  </si>
  <si>
    <t xml:space="preserve">Соблюдение бюджетного законодательства </t>
  </si>
  <si>
    <t>соблюдается</t>
  </si>
  <si>
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(по плановым показателям)</t>
  </si>
  <si>
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 (по фактическим показателям)</t>
  </si>
  <si>
    <t>Отношение доли расходов на оплату труда муниципальных служащих и (или) содержание органов местного самоуправления поселения к установленному нормативу формирования данных расходов в отчетном финансовом году (по фактическим показателям)</t>
  </si>
  <si>
    <t>Отношение доли расходов на оплату труда муниципальных служащих и (или) содержание органов местного самоуправления поселения к установленному нормативу формирования данных расходов в отчетном финансовом году (по плановым показателям)</t>
  </si>
  <si>
    <t>имеется нарушение</t>
  </si>
  <si>
    <t>Степень качества управления муниципальными финансами с учетом соблюдения требований бюджетного законодательства (при выявлении нарушения бюджетного законодательства  не может быть присвоена I степень качества независимо от комплексной оценки)</t>
  </si>
  <si>
    <t xml:space="preserve">осуществляется </t>
  </si>
  <si>
    <t>по плану норматив</t>
  </si>
  <si>
    <t>план по отчету поселений</t>
  </si>
  <si>
    <t>сравнить со справкой С.Г.</t>
  </si>
  <si>
    <t>культура</t>
  </si>
  <si>
    <t>расходы- субв, субсидии и трансферты</t>
  </si>
  <si>
    <t>по бюджету первоначально</t>
  </si>
  <si>
    <t>налоговые, неналоговые доходы ФАКТ</t>
  </si>
  <si>
    <t>дифицит план по 117</t>
  </si>
  <si>
    <t>первоначально по бюджету</t>
  </si>
  <si>
    <t>(Ui-Umin):(Umax-Umin)</t>
  </si>
  <si>
    <t>(Umax-Ui):(Umax-Umin)</t>
  </si>
  <si>
    <t>по плану</t>
  </si>
  <si>
    <t>плановые расходы всего</t>
  </si>
  <si>
    <t>факт</t>
  </si>
  <si>
    <t xml:space="preserve">        </t>
  </si>
  <si>
    <t>фактический норматив  за 2019</t>
  </si>
  <si>
    <t>отношение резервного фонда к общей сумме расходов</t>
  </si>
  <si>
    <t>+</t>
  </si>
  <si>
    <t>Удельный вес расходов бюджета поселения, формируемых в рамках муниципальных программ, в общем объеме расходов бюджета (за исключением расходов, осуществляемых за счет субвенций из областного бюджета) в отчетном финансовом году</t>
  </si>
  <si>
    <r>
      <t>B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 xml:space="preserve"> - объем расходов бюджета i-го поселения (за исключением расходов, осуществляемых за счет субвенций из областного бюджета) в отчетном финансовом году;</t>
    </r>
  </si>
  <si>
    <t>Количество нарушений</t>
  </si>
  <si>
    <t>Сокращение комплексной оценки</t>
  </si>
  <si>
    <t xml:space="preserve"> имеется</t>
  </si>
  <si>
    <t>факт 2022</t>
  </si>
  <si>
    <t>первон.план</t>
  </si>
  <si>
    <t>за 2023 год</t>
  </si>
  <si>
    <t>остатки на 01.01.2023</t>
  </si>
  <si>
    <t>факт 2023</t>
  </si>
  <si>
    <t>план 2023</t>
  </si>
  <si>
    <t>Оценка качества управления муниципальными финансами поселений Старорусского муниципального района в 2023 году</t>
  </si>
  <si>
    <r>
      <t xml:space="preserve"> Р(план) = А</t>
    </r>
    <r>
      <rPr>
        <vertAlign val="subscript"/>
        <sz val="14"/>
        <rFont val="Times New Roman"/>
        <family val="1"/>
        <charset val="204"/>
      </rPr>
      <t>i</t>
    </r>
    <r>
      <rPr>
        <sz val="14"/>
        <rFont val="Times New Roman"/>
        <family val="1"/>
        <charset val="204"/>
      </rPr>
      <t xml:space="preserve"> / B</t>
    </r>
    <r>
      <rPr>
        <vertAlign val="subscript"/>
        <sz val="14"/>
        <rFont val="Times New Roman"/>
        <family val="1"/>
        <charset val="204"/>
      </rPr>
      <t>i</t>
    </r>
    <r>
      <rPr>
        <sz val="14"/>
        <rFont val="Times New Roman"/>
        <family val="1"/>
        <charset val="204"/>
      </rPr>
      <t xml:space="preserve"> </t>
    </r>
  </si>
  <si>
    <t>соответствует</t>
  </si>
  <si>
    <t>не 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</si>
</sst>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0"/>
    <numFmt numFmtId="166" formatCode="0.0"/>
    <numFmt numFmtId="167" formatCode="0.0%"/>
    <numFmt numFmtId="168" formatCode="0.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vertAlign val="subscript"/>
      <sz val="14"/>
      <color rgb="FF80808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164" fontId="0" fillId="0" borderId="0" xfId="0" applyNumberFormat="1"/>
    <xf numFmtId="0" fontId="0" fillId="2" borderId="0" xfId="0" applyFill="1"/>
    <xf numFmtId="0" fontId="2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12" fillId="3" borderId="0" xfId="0" applyFont="1" applyFill="1"/>
    <xf numFmtId="0" fontId="16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center" vertical="top"/>
    </xf>
    <xf numFmtId="10" fontId="0" fillId="3" borderId="1" xfId="0" applyNumberForma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justify" vertical="center"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vertical="top" wrapText="1"/>
    </xf>
    <xf numFmtId="165" fontId="0" fillId="3" borderId="1" xfId="0" applyNumberForma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166" fontId="0" fillId="3" borderId="0" xfId="0" applyNumberFormat="1" applyFill="1"/>
    <xf numFmtId="0" fontId="0" fillId="3" borderId="1" xfId="0" applyFill="1" applyBorder="1" applyAlignment="1">
      <alignment horizontal="center" vertical="center" wrapText="1"/>
    </xf>
    <xf numFmtId="164" fontId="0" fillId="3" borderId="0" xfId="0" applyNumberFormat="1" applyFill="1"/>
    <xf numFmtId="0" fontId="20" fillId="3" borderId="0" xfId="0" applyFont="1" applyFill="1"/>
    <xf numFmtId="166" fontId="20" fillId="3" borderId="0" xfId="0" applyNumberFormat="1" applyFont="1" applyFill="1"/>
    <xf numFmtId="0" fontId="0" fillId="3" borderId="0" xfId="0" applyFill="1" applyAlignment="1">
      <alignment vertical="center"/>
    </xf>
    <xf numFmtId="167" fontId="0" fillId="3" borderId="1" xfId="0" applyNumberForma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 wrapText="1"/>
    </xf>
    <xf numFmtId="2" fontId="0" fillId="0" borderId="0" xfId="0" applyNumberFormat="1"/>
    <xf numFmtId="0" fontId="8" fillId="4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3" borderId="11" xfId="0" applyFill="1" applyBorder="1" applyAlignment="1">
      <alignment wrapText="1"/>
    </xf>
    <xf numFmtId="0" fontId="16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top"/>
    </xf>
    <xf numFmtId="0" fontId="20" fillId="3" borderId="0" xfId="0" applyFont="1" applyFill="1" applyAlignment="1">
      <alignment vertical="center"/>
    </xf>
    <xf numFmtId="0" fontId="18" fillId="3" borderId="1" xfId="0" applyFont="1" applyFill="1" applyBorder="1" applyAlignment="1">
      <alignment horizontal="center" vertical="top"/>
    </xf>
    <xf numFmtId="164" fontId="19" fillId="3" borderId="1" xfId="0" applyNumberFormat="1" applyFont="1" applyFill="1" applyBorder="1" applyAlignment="1">
      <alignment horizontal="center" vertical="top"/>
    </xf>
    <xf numFmtId="0" fontId="22" fillId="3" borderId="1" xfId="0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1" fontId="5" fillId="3" borderId="1" xfId="0" applyNumberFormat="1" applyFont="1" applyFill="1" applyBorder="1" applyAlignment="1">
      <alignment horizontal="center" vertical="center" wrapText="1"/>
    </xf>
    <xf numFmtId="164" fontId="0" fillId="3" borderId="0" xfId="0" applyNumberFormat="1" applyFill="1" applyAlignment="1">
      <alignment vertical="center"/>
    </xf>
    <xf numFmtId="2" fontId="0" fillId="3" borderId="0" xfId="0" applyNumberFormat="1" applyFill="1" applyAlignment="1">
      <alignment vertical="center"/>
    </xf>
    <xf numFmtId="0" fontId="8" fillId="3" borderId="0" xfId="0" applyFont="1" applyFill="1" applyAlignment="1">
      <alignment vertical="center"/>
    </xf>
    <xf numFmtId="2" fontId="16" fillId="3" borderId="1" xfId="0" applyNumberFormat="1" applyFont="1" applyFill="1" applyBorder="1" applyAlignment="1">
      <alignment horizontal="center"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0" fontId="0" fillId="3" borderId="1" xfId="0" applyNumberForma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14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168" fontId="12" fillId="3" borderId="1" xfId="0" applyNumberFormat="1" applyFont="1" applyFill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0" fillId="3" borderId="0" xfId="0" applyNumberFormat="1" applyFill="1"/>
    <xf numFmtId="0" fontId="8" fillId="3" borderId="0" xfId="0" applyFont="1" applyFill="1"/>
    <xf numFmtId="0" fontId="3" fillId="3" borderId="2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2" fontId="12" fillId="3" borderId="0" xfId="0" applyNumberFormat="1" applyFont="1" applyFill="1" applyAlignment="1">
      <alignment horizontal="right"/>
    </xf>
    <xf numFmtId="168" fontId="12" fillId="3" borderId="1" xfId="0" applyNumberFormat="1" applyFont="1" applyFill="1" applyBorder="1" applyAlignment="1">
      <alignment horizontal="right" vertical="center"/>
    </xf>
    <xf numFmtId="168" fontId="12" fillId="3" borderId="0" xfId="0" applyNumberFormat="1" applyFont="1" applyFill="1" applyAlignment="1">
      <alignment horizontal="right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24" fillId="3" borderId="1" xfId="0" applyFont="1" applyFill="1" applyBorder="1" applyAlignment="1">
      <alignment horizontal="center" vertical="center" wrapText="1"/>
    </xf>
    <xf numFmtId="1" fontId="25" fillId="3" borderId="1" xfId="0" applyNumberFormat="1" applyFont="1" applyFill="1" applyBorder="1" applyAlignment="1">
      <alignment horizontal="center" vertical="center" wrapText="1"/>
    </xf>
    <xf numFmtId="2" fontId="27" fillId="3" borderId="0" xfId="0" applyNumberFormat="1" applyFont="1" applyFill="1"/>
    <xf numFmtId="168" fontId="27" fillId="3" borderId="1" xfId="0" applyNumberFormat="1" applyFont="1" applyFill="1" applyBorder="1" applyAlignment="1">
      <alignment vertical="center"/>
    </xf>
    <xf numFmtId="2" fontId="27" fillId="3" borderId="1" xfId="0" applyNumberFormat="1" applyFont="1" applyFill="1" applyBorder="1" applyAlignment="1">
      <alignment vertical="center"/>
    </xf>
    <xf numFmtId="0" fontId="0" fillId="3" borderId="0" xfId="0" applyFill="1" applyAlignment="1">
      <alignment vertical="center" wrapText="1"/>
    </xf>
    <xf numFmtId="0" fontId="0" fillId="3" borderId="11" xfId="0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49" fontId="28" fillId="3" borderId="6" xfId="1" applyNumberFormat="1" applyFont="1" applyFill="1" applyBorder="1" applyAlignment="1">
      <alignment horizontal="center" vertical="center" wrapText="1"/>
    </xf>
    <xf numFmtId="49" fontId="28" fillId="3" borderId="4" xfId="1" applyNumberFormat="1" applyFont="1" applyFill="1" applyBorder="1" applyAlignment="1">
      <alignment horizontal="center" vertical="center" wrapText="1"/>
    </xf>
    <xf numFmtId="49" fontId="28" fillId="3" borderId="7" xfId="1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1" fontId="5" fillId="3" borderId="4" xfId="0" applyNumberFormat="1" applyFont="1" applyFill="1" applyBorder="1" applyAlignment="1">
      <alignment horizontal="center" vertical="center" wrapText="1"/>
    </xf>
    <xf numFmtId="1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2" fontId="12" fillId="3" borderId="2" xfId="0" applyNumberFormat="1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left" vertical="center" wrapText="1"/>
    </xf>
    <xf numFmtId="0" fontId="27" fillId="3" borderId="5" xfId="0" applyFont="1" applyFill="1" applyBorder="1" applyAlignment="1">
      <alignment horizontal="left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4" fillId="3" borderId="5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8"/>
  <sheetViews>
    <sheetView zoomScale="80" zoomScaleNormal="80" workbookViewId="0">
      <selection activeCell="B31" sqref="B31:B38"/>
    </sheetView>
  </sheetViews>
  <sheetFormatPr defaultRowHeight="15" x14ac:dyDescent="0.25"/>
  <cols>
    <col min="2" max="2" width="27.42578125" style="9" customWidth="1"/>
    <col min="3" max="3" width="36.85546875" style="9" customWidth="1"/>
    <col min="4" max="4" width="15.140625" style="9" customWidth="1"/>
    <col min="5" max="5" width="14.85546875" style="9" customWidth="1"/>
    <col min="6" max="6" width="14.42578125" style="9" customWidth="1"/>
    <col min="7" max="7" width="15" style="9" customWidth="1"/>
    <col min="8" max="8" width="14.42578125" style="9" customWidth="1"/>
    <col min="9" max="9" width="14.85546875" style="9" customWidth="1"/>
    <col min="10" max="11" width="15.5703125" style="9" customWidth="1"/>
    <col min="12" max="12" width="15.140625" style="9" customWidth="1"/>
    <col min="13" max="13" width="14.140625" style="9" customWidth="1"/>
    <col min="14" max="14" width="23.42578125" style="9" customWidth="1"/>
    <col min="15" max="15" width="15.42578125" style="9" hidden="1" customWidth="1"/>
    <col min="16" max="16" width="9.140625" customWidth="1"/>
    <col min="17" max="18" width="9.140625" hidden="1" customWidth="1"/>
    <col min="19" max="42" width="9.140625" customWidth="1"/>
    <col min="43" max="43" width="12.7109375" customWidth="1"/>
  </cols>
  <sheetData>
    <row r="1" spans="1:16" ht="18.75" x14ac:dyDescent="0.25">
      <c r="A1" s="109" t="s">
        <v>89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6" ht="25.5" customHeight="1" x14ac:dyDescent="0.3">
      <c r="A2" s="2"/>
      <c r="C2" s="113" t="s">
        <v>218</v>
      </c>
      <c r="D2" s="113"/>
      <c r="E2" s="113"/>
      <c r="F2" s="113"/>
      <c r="G2" s="113"/>
      <c r="H2" s="113"/>
      <c r="I2" s="113"/>
      <c r="J2" s="113"/>
    </row>
    <row r="3" spans="1:16" ht="45" x14ac:dyDescent="0.25">
      <c r="A3" s="1" t="s">
        <v>38</v>
      </c>
      <c r="B3" s="17" t="s">
        <v>90</v>
      </c>
      <c r="C3" s="17" t="s">
        <v>40</v>
      </c>
      <c r="D3" s="17" t="s">
        <v>91</v>
      </c>
      <c r="E3" s="17" t="s">
        <v>119</v>
      </c>
      <c r="F3" s="18" t="s">
        <v>37</v>
      </c>
      <c r="G3" s="34" t="s">
        <v>0</v>
      </c>
      <c r="H3" s="18" t="s">
        <v>1</v>
      </c>
      <c r="I3" s="18" t="s">
        <v>2</v>
      </c>
      <c r="J3" s="18" t="s">
        <v>3</v>
      </c>
      <c r="K3" s="18" t="s">
        <v>4</v>
      </c>
      <c r="L3" s="18" t="s">
        <v>5</v>
      </c>
      <c r="M3" s="18" t="s">
        <v>36</v>
      </c>
    </row>
    <row r="4" spans="1:16" ht="20.25" x14ac:dyDescent="0.25">
      <c r="A4" s="110">
        <v>1</v>
      </c>
      <c r="B4" s="108" t="s">
        <v>92</v>
      </c>
      <c r="C4" s="12" t="s">
        <v>93</v>
      </c>
      <c r="D4" s="12"/>
      <c r="E4" s="12"/>
      <c r="F4" s="15">
        <v>0</v>
      </c>
      <c r="G4" s="15">
        <f>G6</f>
        <v>0</v>
      </c>
      <c r="H4" s="15">
        <f>H6</f>
        <v>0</v>
      </c>
      <c r="I4" s="15">
        <f>I6</f>
        <v>0</v>
      </c>
      <c r="J4" s="15">
        <f>J6</f>
        <v>0</v>
      </c>
      <c r="K4" s="15">
        <v>0</v>
      </c>
      <c r="L4" s="15">
        <f>L6</f>
        <v>0</v>
      </c>
      <c r="M4" s="15">
        <v>0</v>
      </c>
    </row>
    <row r="5" spans="1:16" ht="215.25" customHeight="1" x14ac:dyDescent="0.25">
      <c r="A5" s="111"/>
      <c r="B5" s="108"/>
      <c r="C5" s="19" t="s">
        <v>42</v>
      </c>
      <c r="D5" s="12" t="s">
        <v>97</v>
      </c>
      <c r="E5" s="12" t="s">
        <v>97</v>
      </c>
      <c r="F5" s="8" t="s">
        <v>224</v>
      </c>
      <c r="G5" s="8" t="s">
        <v>224</v>
      </c>
      <c r="H5" s="8" t="s">
        <v>224</v>
      </c>
      <c r="I5" s="8" t="s">
        <v>224</v>
      </c>
      <c r="J5" s="8" t="s">
        <v>224</v>
      </c>
      <c r="K5" s="8" t="s">
        <v>224</v>
      </c>
      <c r="L5" s="8" t="s">
        <v>224</v>
      </c>
      <c r="M5" s="8" t="s">
        <v>224</v>
      </c>
    </row>
    <row r="6" spans="1:16" ht="34.5" hidden="1" x14ac:dyDescent="0.25">
      <c r="A6" s="111"/>
      <c r="B6" s="108"/>
      <c r="C6" s="13" t="s">
        <v>94</v>
      </c>
      <c r="D6" s="21"/>
      <c r="E6" s="21"/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</row>
    <row r="7" spans="1:16" ht="34.5" hidden="1" x14ac:dyDescent="0.25">
      <c r="A7" s="111"/>
      <c r="B7" s="108"/>
      <c r="C7" s="13" t="s">
        <v>95</v>
      </c>
      <c r="D7" s="21"/>
      <c r="E7" s="21"/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</row>
    <row r="8" spans="1:16" ht="34.5" hidden="1" x14ac:dyDescent="0.25">
      <c r="A8" s="112"/>
      <c r="B8" s="108"/>
      <c r="C8" s="13" t="s">
        <v>96</v>
      </c>
      <c r="D8" s="21"/>
      <c r="E8" s="21"/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</row>
    <row r="9" spans="1:16" ht="34.5" hidden="1" x14ac:dyDescent="0.25">
      <c r="A9" s="114">
        <v>2</v>
      </c>
      <c r="B9" s="108" t="s">
        <v>98</v>
      </c>
      <c r="C9" s="12" t="s">
        <v>99</v>
      </c>
      <c r="D9" s="101" t="s">
        <v>97</v>
      </c>
      <c r="E9" s="101" t="s">
        <v>104</v>
      </c>
      <c r="F9" s="15" t="e">
        <f>F11/(F12-F13)</f>
        <v>#VALUE!</v>
      </c>
      <c r="G9" s="15" t="e">
        <f t="shared" ref="G9:M9" si="0">G11/(G12-G13)</f>
        <v>#VALUE!</v>
      </c>
      <c r="H9" s="15" t="e">
        <f t="shared" si="0"/>
        <v>#VALUE!</v>
      </c>
      <c r="I9" s="15" t="e">
        <f t="shared" si="0"/>
        <v>#VALUE!</v>
      </c>
      <c r="J9" s="15" t="e">
        <f t="shared" si="0"/>
        <v>#VALUE!</v>
      </c>
      <c r="K9" s="15" t="e">
        <f t="shared" si="0"/>
        <v>#VALUE!</v>
      </c>
      <c r="L9" s="15" t="e">
        <f t="shared" si="0"/>
        <v>#VALUE!</v>
      </c>
      <c r="M9" s="15" t="e">
        <f t="shared" si="0"/>
        <v>#VALUE!</v>
      </c>
    </row>
    <row r="10" spans="1:16" ht="34.5" hidden="1" x14ac:dyDescent="0.25">
      <c r="A10" s="114"/>
      <c r="B10" s="108"/>
      <c r="C10" s="19" t="s">
        <v>100</v>
      </c>
      <c r="D10" s="101"/>
      <c r="E10" s="101"/>
      <c r="F10" s="20"/>
      <c r="G10" s="20"/>
      <c r="H10" s="20"/>
      <c r="I10" s="20"/>
      <c r="J10" s="20"/>
      <c r="K10" s="20"/>
      <c r="L10" s="20"/>
      <c r="M10" s="20"/>
    </row>
    <row r="11" spans="1:16" ht="185.25" customHeight="1" x14ac:dyDescent="0.25">
      <c r="A11" s="114"/>
      <c r="B11" s="108"/>
      <c r="C11" s="13" t="s">
        <v>101</v>
      </c>
      <c r="D11" s="101"/>
      <c r="E11" s="101"/>
      <c r="F11" s="8" t="s">
        <v>224</v>
      </c>
      <c r="G11" s="8" t="s">
        <v>224</v>
      </c>
      <c r="H11" s="8" t="s">
        <v>224</v>
      </c>
      <c r="I11" s="8" t="s">
        <v>224</v>
      </c>
      <c r="J11" s="8" t="s">
        <v>224</v>
      </c>
      <c r="K11" s="8" t="s">
        <v>224</v>
      </c>
      <c r="L11" s="8" t="s">
        <v>224</v>
      </c>
      <c r="M11" s="8" t="s">
        <v>224</v>
      </c>
      <c r="P11" s="9"/>
    </row>
    <row r="12" spans="1:16" s="9" customFormat="1" ht="57.75" hidden="1" x14ac:dyDescent="0.25">
      <c r="A12" s="114"/>
      <c r="B12" s="108"/>
      <c r="C12" s="13" t="s">
        <v>102</v>
      </c>
      <c r="D12" s="101"/>
      <c r="E12" s="101"/>
      <c r="F12" s="20">
        <v>31204.5</v>
      </c>
      <c r="G12" s="20">
        <v>13958.7</v>
      </c>
      <c r="H12" s="20">
        <v>22665.8</v>
      </c>
      <c r="I12" s="20">
        <v>16769.900000000001</v>
      </c>
      <c r="J12" s="20">
        <v>15677.7</v>
      </c>
      <c r="K12" s="20">
        <v>40220.400000000001</v>
      </c>
      <c r="L12" s="20">
        <v>12720.1</v>
      </c>
      <c r="M12" s="20">
        <v>554609.6</v>
      </c>
      <c r="N12" s="9" t="s">
        <v>220</v>
      </c>
      <c r="O12" s="49">
        <f>SUM(F12:L12)</f>
        <v>153217.1</v>
      </c>
    </row>
    <row r="13" spans="1:16" s="9" customFormat="1" ht="42.75" hidden="1" customHeight="1" x14ac:dyDescent="0.25">
      <c r="A13" s="114"/>
      <c r="B13" s="108"/>
      <c r="C13" s="13" t="s">
        <v>103</v>
      </c>
      <c r="D13" s="101"/>
      <c r="E13" s="101"/>
      <c r="F13" s="20">
        <v>24434.6</v>
      </c>
      <c r="G13" s="20">
        <v>13130.9</v>
      </c>
      <c r="H13" s="20">
        <v>20317.7</v>
      </c>
      <c r="I13" s="20">
        <v>12312.4</v>
      </c>
      <c r="J13" s="20">
        <v>12531.3</v>
      </c>
      <c r="K13" s="20">
        <v>32440.6</v>
      </c>
      <c r="L13" s="20">
        <v>9365.7999999999993</v>
      </c>
      <c r="M13" s="20">
        <v>443075.8</v>
      </c>
      <c r="O13" s="49">
        <f>SUM(F13:L13)</f>
        <v>124533.3</v>
      </c>
    </row>
    <row r="14" spans="1:16" ht="20.25" hidden="1" x14ac:dyDescent="0.25">
      <c r="A14" s="114">
        <v>3</v>
      </c>
      <c r="B14" s="108" t="s">
        <v>105</v>
      </c>
      <c r="C14" s="12" t="s">
        <v>99</v>
      </c>
      <c r="D14" s="101" t="s">
        <v>109</v>
      </c>
      <c r="E14" s="101" t="s">
        <v>109</v>
      </c>
      <c r="F14" s="22" t="e">
        <f>F16/(F17-F18)</f>
        <v>#VALUE!</v>
      </c>
      <c r="G14" s="22" t="e">
        <f t="shared" ref="G14:M14" si="1">G16/(G17-G18)</f>
        <v>#VALUE!</v>
      </c>
      <c r="H14" s="22" t="e">
        <f t="shared" si="1"/>
        <v>#VALUE!</v>
      </c>
      <c r="I14" s="22" t="e">
        <f t="shared" si="1"/>
        <v>#VALUE!</v>
      </c>
      <c r="J14" s="22" t="e">
        <f t="shared" si="1"/>
        <v>#VALUE!</v>
      </c>
      <c r="K14" s="22" t="e">
        <f t="shared" si="1"/>
        <v>#VALUE!</v>
      </c>
      <c r="L14" s="22" t="e">
        <f t="shared" si="1"/>
        <v>#VALUE!</v>
      </c>
      <c r="M14" s="22" t="e">
        <f t="shared" si="1"/>
        <v>#VALUE!</v>
      </c>
      <c r="P14" s="9"/>
    </row>
    <row r="15" spans="1:16" ht="18.75" hidden="1" x14ac:dyDescent="0.25">
      <c r="A15" s="114"/>
      <c r="B15" s="108"/>
      <c r="C15" s="19" t="s">
        <v>100</v>
      </c>
      <c r="D15" s="101"/>
      <c r="E15" s="101"/>
      <c r="F15" s="20"/>
      <c r="G15" s="20"/>
      <c r="H15" s="20"/>
      <c r="I15" s="20"/>
      <c r="J15" s="20"/>
      <c r="K15" s="20"/>
      <c r="L15" s="20"/>
      <c r="M15" s="20"/>
      <c r="P15" s="9"/>
    </row>
    <row r="16" spans="1:16" s="9" customFormat="1" ht="134.25" customHeight="1" x14ac:dyDescent="0.25">
      <c r="A16" s="114"/>
      <c r="B16" s="108"/>
      <c r="C16" s="13" t="s">
        <v>106</v>
      </c>
      <c r="D16" s="101"/>
      <c r="E16" s="101"/>
      <c r="F16" s="8" t="s">
        <v>224</v>
      </c>
      <c r="G16" s="8" t="s">
        <v>224</v>
      </c>
      <c r="H16" s="8" t="s">
        <v>224</v>
      </c>
      <c r="I16" s="8" t="s">
        <v>224</v>
      </c>
      <c r="J16" s="8" t="s">
        <v>224</v>
      </c>
      <c r="K16" s="8" t="s">
        <v>224</v>
      </c>
      <c r="L16" s="8" t="s">
        <v>224</v>
      </c>
      <c r="M16" s="8" t="s">
        <v>224</v>
      </c>
    </row>
    <row r="17" spans="1:43" s="9" customFormat="1" ht="144" hidden="1" customHeight="1" x14ac:dyDescent="0.25">
      <c r="A17" s="114"/>
      <c r="B17" s="108"/>
      <c r="C17" s="13" t="s">
        <v>107</v>
      </c>
      <c r="D17" s="101"/>
      <c r="E17" s="101"/>
      <c r="F17" s="20">
        <v>30841.4</v>
      </c>
      <c r="G17" s="20">
        <v>13965.4</v>
      </c>
      <c r="H17" s="20">
        <v>23593.3</v>
      </c>
      <c r="I17" s="20">
        <v>16491.099999999999</v>
      </c>
      <c r="J17" s="20">
        <v>15278.6</v>
      </c>
      <c r="K17" s="20">
        <v>41884.6</v>
      </c>
      <c r="L17" s="20">
        <v>12497.2</v>
      </c>
      <c r="M17" s="20">
        <v>561807.30000000005</v>
      </c>
      <c r="N17" s="9" t="s">
        <v>216</v>
      </c>
      <c r="O17" s="49">
        <f>SUM(F17:L17)</f>
        <v>154551.60000000003</v>
      </c>
    </row>
    <row r="18" spans="1:43" s="9" customFormat="1" ht="119.25" hidden="1" customHeight="1" x14ac:dyDescent="0.25">
      <c r="A18" s="114"/>
      <c r="B18" s="108"/>
      <c r="C18" s="13" t="s">
        <v>108</v>
      </c>
      <c r="D18" s="101"/>
      <c r="E18" s="101"/>
      <c r="F18" s="20">
        <v>226.7</v>
      </c>
      <c r="G18" s="20">
        <v>226.7</v>
      </c>
      <c r="H18" s="20">
        <v>226.7</v>
      </c>
      <c r="I18" s="20">
        <v>226.7</v>
      </c>
      <c r="J18" s="20">
        <v>226.7</v>
      </c>
      <c r="K18" s="20">
        <v>399.2</v>
      </c>
      <c r="L18" s="20">
        <v>226.7</v>
      </c>
      <c r="M18" s="20">
        <v>0</v>
      </c>
      <c r="O18" s="49">
        <f>SUM(F18:L18)</f>
        <v>1759.4</v>
      </c>
    </row>
    <row r="19" spans="1:43" s="9" customFormat="1" ht="20.25" hidden="1" x14ac:dyDescent="0.25">
      <c r="A19" s="101" t="s">
        <v>25</v>
      </c>
      <c r="B19" s="108" t="s">
        <v>186</v>
      </c>
      <c r="C19" s="12" t="s">
        <v>110</v>
      </c>
      <c r="D19" s="101" t="s">
        <v>115</v>
      </c>
      <c r="E19" s="101" t="s">
        <v>116</v>
      </c>
      <c r="F19" s="16">
        <f t="shared" ref="F19:M19" si="2">(F21-F22)/(F23-F24)</f>
        <v>-0.24706297894559021</v>
      </c>
      <c r="G19" s="16">
        <f t="shared" si="2"/>
        <v>-1.6269610691458453E-2</v>
      </c>
      <c r="H19" s="16">
        <f t="shared" si="2"/>
        <v>-0.16106879760269691</v>
      </c>
      <c r="I19" s="16">
        <f t="shared" si="2"/>
        <v>-0.26238266794108267</v>
      </c>
      <c r="J19" s="16">
        <f t="shared" si="2"/>
        <v>-3.4049904030710176E-2</v>
      </c>
      <c r="K19" s="16">
        <f t="shared" si="2"/>
        <v>-0.16620999374680243</v>
      </c>
      <c r="L19" s="16">
        <f t="shared" si="2"/>
        <v>-4.3134124846187095E-2</v>
      </c>
      <c r="M19" s="16">
        <f t="shared" si="2"/>
        <v>0</v>
      </c>
      <c r="N19" s="9" t="s">
        <v>210</v>
      </c>
    </row>
    <row r="20" spans="1:43" s="9" customFormat="1" ht="216.75" customHeight="1" x14ac:dyDescent="0.25">
      <c r="A20" s="101"/>
      <c r="B20" s="108"/>
      <c r="C20" s="19" t="s">
        <v>42</v>
      </c>
      <c r="D20" s="101"/>
      <c r="E20" s="101"/>
      <c r="F20" s="8" t="s">
        <v>224</v>
      </c>
      <c r="G20" s="8" t="s">
        <v>224</v>
      </c>
      <c r="H20" s="8" t="s">
        <v>224</v>
      </c>
      <c r="I20" s="8" t="s">
        <v>224</v>
      </c>
      <c r="J20" s="8" t="s">
        <v>224</v>
      </c>
      <c r="K20" s="8" t="s">
        <v>224</v>
      </c>
      <c r="L20" s="8" t="s">
        <v>224</v>
      </c>
      <c r="M20" s="8" t="s">
        <v>224</v>
      </c>
    </row>
    <row r="21" spans="1:43" s="9" customFormat="1" ht="22.5" hidden="1" customHeight="1" x14ac:dyDescent="0.25">
      <c r="A21" s="101"/>
      <c r="B21" s="108"/>
      <c r="C21" s="13" t="s">
        <v>111</v>
      </c>
      <c r="D21" s="101"/>
      <c r="E21" s="101"/>
      <c r="F21" s="51">
        <v>45.8</v>
      </c>
      <c r="G21" s="20">
        <v>35.700000000000003</v>
      </c>
      <c r="H21" s="20">
        <v>1339.4</v>
      </c>
      <c r="I21" s="20">
        <v>160.5</v>
      </c>
      <c r="J21" s="20">
        <v>221.6</v>
      </c>
      <c r="K21" s="20">
        <v>709.5</v>
      </c>
      <c r="L21" s="20">
        <v>280.39999999999998</v>
      </c>
      <c r="M21" s="20">
        <v>15676.5</v>
      </c>
      <c r="N21" s="9" t="s">
        <v>200</v>
      </c>
      <c r="O21" s="49">
        <f>SUM(F21:L21)</f>
        <v>2792.9</v>
      </c>
      <c r="AQ21" s="27">
        <f>SUM(F21:L21)</f>
        <v>2792.9</v>
      </c>
    </row>
    <row r="22" spans="1:43" s="9" customFormat="1" ht="22.5" hidden="1" customHeight="1" x14ac:dyDescent="0.25">
      <c r="A22" s="101"/>
      <c r="B22" s="108"/>
      <c r="C22" s="13" t="s">
        <v>112</v>
      </c>
      <c r="D22" s="101"/>
      <c r="E22" s="101"/>
      <c r="F22" s="20">
        <v>1654.6</v>
      </c>
      <c r="G22" s="20">
        <v>49.7</v>
      </c>
      <c r="H22" s="20">
        <v>1726.4</v>
      </c>
      <c r="I22" s="20">
        <v>1231.0999999999999</v>
      </c>
      <c r="J22" s="20">
        <v>310.3</v>
      </c>
      <c r="K22" s="20">
        <v>2171.4</v>
      </c>
      <c r="L22" s="20">
        <v>410.1</v>
      </c>
      <c r="M22" s="20">
        <v>15676.5</v>
      </c>
      <c r="N22" s="35" t="s">
        <v>219</v>
      </c>
      <c r="O22" s="49">
        <f>SUM(F22:N22)</f>
        <v>23230.1</v>
      </c>
      <c r="AQ22" s="27">
        <f>SUM(F22:L22)</f>
        <v>7553.6</v>
      </c>
    </row>
    <row r="23" spans="1:43" s="9" customFormat="1" ht="22.5" hidden="1" customHeight="1" x14ac:dyDescent="0.25">
      <c r="A23" s="101"/>
      <c r="B23" s="108"/>
      <c r="C23" s="13" t="s">
        <v>113</v>
      </c>
      <c r="D23" s="101"/>
      <c r="E23" s="101"/>
      <c r="F23" s="20">
        <v>31869.7</v>
      </c>
      <c r="G23" s="20">
        <v>13991.4</v>
      </c>
      <c r="H23" s="20">
        <v>24309.8</v>
      </c>
      <c r="I23" s="20">
        <v>16392.7</v>
      </c>
      <c r="J23" s="20">
        <v>15140.3</v>
      </c>
      <c r="K23" s="20">
        <v>41281.699999999997</v>
      </c>
      <c r="L23" s="20">
        <v>12372.7</v>
      </c>
      <c r="M23" s="20">
        <v>547135.6</v>
      </c>
      <c r="N23" s="100" t="s">
        <v>221</v>
      </c>
      <c r="O23" s="49">
        <f>SUM(F23:L23)</f>
        <v>155358.29999999999</v>
      </c>
      <c r="AQ23" s="28">
        <f t="shared" ref="AQ23:AQ30" si="3">SUM(F23:L23)</f>
        <v>155358.29999999999</v>
      </c>
    </row>
    <row r="24" spans="1:43" s="9" customFormat="1" ht="22.5" hidden="1" customHeight="1" x14ac:dyDescent="0.25">
      <c r="A24" s="101"/>
      <c r="B24" s="108"/>
      <c r="C24" s="13" t="s">
        <v>114</v>
      </c>
      <c r="D24" s="101"/>
      <c r="E24" s="101"/>
      <c r="F24" s="20">
        <v>25358</v>
      </c>
      <c r="G24" s="20">
        <v>13130.9</v>
      </c>
      <c r="H24" s="20">
        <v>21907.1</v>
      </c>
      <c r="I24" s="20">
        <v>12312.4</v>
      </c>
      <c r="J24" s="20">
        <v>12535.3</v>
      </c>
      <c r="K24" s="20">
        <v>32486.2</v>
      </c>
      <c r="L24" s="20">
        <v>9365.7999999999993</v>
      </c>
      <c r="M24" s="20">
        <v>443334.7</v>
      </c>
      <c r="N24" s="100"/>
      <c r="O24" s="49">
        <f>SUM(F24:L24)</f>
        <v>127095.7</v>
      </c>
      <c r="AQ24" s="27">
        <f t="shared" si="3"/>
        <v>127095.7</v>
      </c>
    </row>
    <row r="25" spans="1:43" s="9" customFormat="1" ht="22.5" hidden="1" customHeight="1" x14ac:dyDescent="0.25">
      <c r="A25" s="101" t="s">
        <v>26</v>
      </c>
      <c r="B25" s="108" t="s">
        <v>187</v>
      </c>
      <c r="C25" s="12" t="s">
        <v>110</v>
      </c>
      <c r="D25" s="101" t="s">
        <v>115</v>
      </c>
      <c r="E25" s="101" t="s">
        <v>116</v>
      </c>
      <c r="F25" s="16">
        <f t="shared" ref="F25:M25" si="4">(F27-F28)/(F29-F30)</f>
        <v>-0.29803985287818124</v>
      </c>
      <c r="G25" s="16">
        <f t="shared" si="4"/>
        <v>-5.1944914230490385E-2</v>
      </c>
      <c r="H25" s="16">
        <f t="shared" si="4"/>
        <v>-0.34023252842723928</v>
      </c>
      <c r="I25" s="16">
        <f t="shared" si="4"/>
        <v>-0.33873247335950629</v>
      </c>
      <c r="J25" s="16">
        <f t="shared" si="4"/>
        <v>-0.22546402237477745</v>
      </c>
      <c r="K25" s="16">
        <f t="shared" si="4"/>
        <v>-6.51944780071467E-2</v>
      </c>
      <c r="L25" s="16">
        <f t="shared" si="4"/>
        <v>-0.18871299525981569</v>
      </c>
      <c r="M25" s="16">
        <f t="shared" si="4"/>
        <v>-7.6020004698127391E-2</v>
      </c>
      <c r="N25" s="9" t="s">
        <v>210</v>
      </c>
      <c r="AQ25" s="9">
        <f t="shared" si="3"/>
        <v>-1.5083212645371571</v>
      </c>
    </row>
    <row r="26" spans="1:43" s="9" customFormat="1" ht="210.75" customHeight="1" x14ac:dyDescent="0.25">
      <c r="A26" s="101"/>
      <c r="B26" s="108"/>
      <c r="C26" s="19" t="s">
        <v>42</v>
      </c>
      <c r="D26" s="101"/>
      <c r="E26" s="101"/>
      <c r="F26" s="8" t="s">
        <v>224</v>
      </c>
      <c r="G26" s="8" t="s">
        <v>224</v>
      </c>
      <c r="H26" s="8" t="s">
        <v>224</v>
      </c>
      <c r="I26" s="8" t="s">
        <v>224</v>
      </c>
      <c r="J26" s="8" t="s">
        <v>224</v>
      </c>
      <c r="K26" s="8" t="s">
        <v>224</v>
      </c>
      <c r="L26" s="8" t="s">
        <v>224</v>
      </c>
      <c r="M26" s="8" t="s">
        <v>224</v>
      </c>
      <c r="AQ26" s="9">
        <f t="shared" si="3"/>
        <v>0</v>
      </c>
    </row>
    <row r="27" spans="1:43" s="9" customFormat="1" ht="39.75" hidden="1" customHeight="1" x14ac:dyDescent="0.25">
      <c r="A27" s="101"/>
      <c r="B27" s="108"/>
      <c r="C27" s="13" t="s">
        <v>111</v>
      </c>
      <c r="D27" s="101"/>
      <c r="E27" s="101"/>
      <c r="F27" s="51">
        <v>-363.1</v>
      </c>
      <c r="G27" s="20">
        <v>6.7</v>
      </c>
      <c r="H27" s="20">
        <v>927.5</v>
      </c>
      <c r="I27" s="20">
        <v>-278.8</v>
      </c>
      <c r="J27" s="20">
        <v>-399.1</v>
      </c>
      <c r="K27" s="20">
        <v>1664.2</v>
      </c>
      <c r="L27" s="20">
        <v>-222.9</v>
      </c>
      <c r="M27" s="20">
        <v>7197.7</v>
      </c>
      <c r="O27" s="9">
        <f>SUM(F27:L27)</f>
        <v>1334.4999999999998</v>
      </c>
      <c r="AQ27" s="27">
        <f t="shared" si="3"/>
        <v>1334.4999999999998</v>
      </c>
    </row>
    <row r="28" spans="1:43" s="9" customFormat="1" ht="155.25" hidden="1" customHeight="1" x14ac:dyDescent="0.25">
      <c r="A28" s="101"/>
      <c r="B28" s="108"/>
      <c r="C28" s="13" t="s">
        <v>112</v>
      </c>
      <c r="D28" s="101"/>
      <c r="E28" s="101"/>
      <c r="F28" s="20">
        <v>1654.6</v>
      </c>
      <c r="G28" s="20">
        <v>49.7</v>
      </c>
      <c r="H28" s="20">
        <v>1726.4</v>
      </c>
      <c r="I28" s="20">
        <v>1231.0999999999999</v>
      </c>
      <c r="J28" s="20">
        <v>310.3</v>
      </c>
      <c r="K28" s="20">
        <v>2171.4</v>
      </c>
      <c r="L28" s="20">
        <v>410.1</v>
      </c>
      <c r="M28" s="20">
        <v>15676.5</v>
      </c>
      <c r="N28" s="29" t="s">
        <v>219</v>
      </c>
      <c r="O28" s="49">
        <f>SUM(F28:N28)</f>
        <v>23230.1</v>
      </c>
      <c r="AQ28" s="27">
        <f>SUM(F28:L28)</f>
        <v>7553.6</v>
      </c>
    </row>
    <row r="29" spans="1:43" s="9" customFormat="1" ht="39" hidden="1" x14ac:dyDescent="0.25">
      <c r="A29" s="101"/>
      <c r="B29" s="108"/>
      <c r="C29" s="13" t="s">
        <v>113</v>
      </c>
      <c r="D29" s="101"/>
      <c r="E29" s="101"/>
      <c r="F29" s="20">
        <f t="shared" ref="F29:M30" si="5">F12</f>
        <v>31204.5</v>
      </c>
      <c r="G29" s="20">
        <f t="shared" si="5"/>
        <v>13958.7</v>
      </c>
      <c r="H29" s="20">
        <f t="shared" si="5"/>
        <v>22665.8</v>
      </c>
      <c r="I29" s="20">
        <f t="shared" si="5"/>
        <v>16769.900000000001</v>
      </c>
      <c r="J29" s="20">
        <f t="shared" si="5"/>
        <v>15677.7</v>
      </c>
      <c r="K29" s="20">
        <f t="shared" si="5"/>
        <v>40220.400000000001</v>
      </c>
      <c r="L29" s="20">
        <f t="shared" si="5"/>
        <v>12720.1</v>
      </c>
      <c r="M29" s="20">
        <f t="shared" si="5"/>
        <v>554609.6</v>
      </c>
      <c r="N29" s="100" t="s">
        <v>220</v>
      </c>
      <c r="O29" s="49">
        <f>SUM(F29:L29)</f>
        <v>153217.1</v>
      </c>
      <c r="AQ29" s="27">
        <f t="shared" si="3"/>
        <v>153217.1</v>
      </c>
    </row>
    <row r="30" spans="1:43" s="9" customFormat="1" ht="45.75" hidden="1" customHeight="1" x14ac:dyDescent="0.25">
      <c r="A30" s="101"/>
      <c r="B30" s="108"/>
      <c r="C30" s="13" t="s">
        <v>114</v>
      </c>
      <c r="D30" s="101"/>
      <c r="E30" s="101"/>
      <c r="F30" s="20">
        <f t="shared" si="5"/>
        <v>24434.6</v>
      </c>
      <c r="G30" s="20">
        <f t="shared" si="5"/>
        <v>13130.9</v>
      </c>
      <c r="H30" s="20">
        <f t="shared" si="5"/>
        <v>20317.7</v>
      </c>
      <c r="I30" s="20">
        <f t="shared" si="5"/>
        <v>12312.4</v>
      </c>
      <c r="J30" s="20">
        <f t="shared" si="5"/>
        <v>12531.3</v>
      </c>
      <c r="K30" s="20">
        <f t="shared" si="5"/>
        <v>32440.6</v>
      </c>
      <c r="L30" s="20">
        <f t="shared" si="5"/>
        <v>9365.7999999999993</v>
      </c>
      <c r="M30" s="20">
        <f t="shared" si="5"/>
        <v>443075.8</v>
      </c>
      <c r="N30" s="100"/>
      <c r="O30" s="49">
        <f>SUM(F30:L30)</f>
        <v>124533.3</v>
      </c>
      <c r="AQ30" s="27">
        <f t="shared" si="3"/>
        <v>124533.3</v>
      </c>
    </row>
    <row r="31" spans="1:43" s="54" customFormat="1" ht="20.25" hidden="1" customHeight="1" x14ac:dyDescent="0.25">
      <c r="A31" s="105" t="s">
        <v>29</v>
      </c>
      <c r="B31" s="102" t="s">
        <v>189</v>
      </c>
      <c r="C31" s="53" t="s">
        <v>223</v>
      </c>
      <c r="D31" s="105" t="s">
        <v>97</v>
      </c>
      <c r="E31" s="105" t="s">
        <v>97</v>
      </c>
      <c r="F31" s="52">
        <f>F33/F34</f>
        <v>1.0089576547231272</v>
      </c>
      <c r="G31" s="52">
        <f t="shared" ref="G31:L31" si="6">G33/G34</f>
        <v>1</v>
      </c>
      <c r="H31" s="52">
        <f t="shared" si="6"/>
        <v>1</v>
      </c>
      <c r="I31" s="52">
        <f t="shared" si="6"/>
        <v>0.90691886510701836</v>
      </c>
      <c r="J31" s="52">
        <f t="shared" si="6"/>
        <v>1</v>
      </c>
      <c r="K31" s="52">
        <f t="shared" si="6"/>
        <v>3.7463976945244955E-2</v>
      </c>
      <c r="L31" s="52">
        <f t="shared" si="6"/>
        <v>1.0071607590404583</v>
      </c>
      <c r="M31" s="52">
        <v>0</v>
      </c>
    </row>
    <row r="32" spans="1:43" s="9" customFormat="1" ht="183" customHeight="1" x14ac:dyDescent="0.25">
      <c r="A32" s="106"/>
      <c r="B32" s="103"/>
      <c r="C32" s="19" t="s">
        <v>42</v>
      </c>
      <c r="D32" s="106"/>
      <c r="E32" s="106"/>
      <c r="F32" s="25" t="s">
        <v>225</v>
      </c>
      <c r="G32" s="8" t="s">
        <v>224</v>
      </c>
      <c r="H32" s="8" t="s">
        <v>224</v>
      </c>
      <c r="I32" s="8" t="s">
        <v>224</v>
      </c>
      <c r="J32" s="8" t="s">
        <v>224</v>
      </c>
      <c r="K32" s="8" t="s">
        <v>224</v>
      </c>
      <c r="L32" s="8" t="s">
        <v>224</v>
      </c>
      <c r="M32" s="25" t="s">
        <v>225</v>
      </c>
    </row>
    <row r="33" spans="1:17" s="9" customFormat="1" ht="226.5" hidden="1" x14ac:dyDescent="0.25">
      <c r="A33" s="106"/>
      <c r="B33" s="103"/>
      <c r="C33" s="13" t="s">
        <v>117</v>
      </c>
      <c r="D33" s="106"/>
      <c r="E33" s="106"/>
      <c r="F33" s="20">
        <v>12.39</v>
      </c>
      <c r="G33" s="20">
        <v>26.73</v>
      </c>
      <c r="H33" s="20">
        <v>15.94</v>
      </c>
      <c r="I33" s="20">
        <v>18.22</v>
      </c>
      <c r="J33" s="20">
        <v>24.22</v>
      </c>
      <c r="K33" s="20">
        <v>0.39</v>
      </c>
      <c r="L33" s="20">
        <v>28.13</v>
      </c>
      <c r="M33" s="20">
        <v>0</v>
      </c>
      <c r="N33" s="9" t="s">
        <v>194</v>
      </c>
      <c r="O33" s="49">
        <f>SUM(F33:N33)</f>
        <v>126.02</v>
      </c>
      <c r="P33" s="9" t="s">
        <v>207</v>
      </c>
      <c r="Q33" s="99" t="s">
        <v>195</v>
      </c>
    </row>
    <row r="34" spans="1:17" s="9" customFormat="1" ht="151.5" hidden="1" customHeight="1" x14ac:dyDescent="0.25">
      <c r="A34" s="107"/>
      <c r="B34" s="104"/>
      <c r="C34" s="13" t="s">
        <v>118</v>
      </c>
      <c r="D34" s="107"/>
      <c r="E34" s="107"/>
      <c r="F34" s="20">
        <v>12.28</v>
      </c>
      <c r="G34" s="20">
        <v>26.73</v>
      </c>
      <c r="H34" s="20">
        <v>15.94</v>
      </c>
      <c r="I34" s="20">
        <v>20.09</v>
      </c>
      <c r="J34" s="20">
        <v>24.22</v>
      </c>
      <c r="K34" s="20">
        <v>10.41</v>
      </c>
      <c r="L34" s="20">
        <v>27.93</v>
      </c>
      <c r="M34" s="20">
        <v>0</v>
      </c>
      <c r="N34" s="9" t="s">
        <v>193</v>
      </c>
      <c r="O34" s="49">
        <f>SUM(F34:N34)</f>
        <v>137.6</v>
      </c>
      <c r="Q34" s="99"/>
    </row>
    <row r="35" spans="1:17" s="9" customFormat="1" ht="20.25" hidden="1" customHeight="1" x14ac:dyDescent="0.25">
      <c r="A35" s="101" t="s">
        <v>30</v>
      </c>
      <c r="B35" s="102" t="s">
        <v>188</v>
      </c>
      <c r="C35" s="12" t="s">
        <v>179</v>
      </c>
      <c r="D35" s="101" t="s">
        <v>97</v>
      </c>
      <c r="E35" s="101" t="s">
        <v>97</v>
      </c>
      <c r="F35" s="52">
        <f>F37/F38</f>
        <v>0.99592833876221509</v>
      </c>
      <c r="G35" s="15">
        <f t="shared" ref="G35:J35" si="7">G37/G38</f>
        <v>0.93827160493827155</v>
      </c>
      <c r="H35" s="15">
        <f t="shared" si="7"/>
        <v>0.95357590966122963</v>
      </c>
      <c r="I35" s="15">
        <f t="shared" si="7"/>
        <v>0.92434046789447488</v>
      </c>
      <c r="J35" s="15">
        <f t="shared" si="7"/>
        <v>0.92155243600330305</v>
      </c>
      <c r="K35" s="15">
        <f t="shared" ref="K35:L35" si="8">K37/K38</f>
        <v>0.94812680115273762</v>
      </c>
      <c r="L35" s="15">
        <f t="shared" si="8"/>
        <v>0.96527031865377733</v>
      </c>
      <c r="M35" s="15">
        <v>0</v>
      </c>
    </row>
    <row r="36" spans="1:17" s="9" customFormat="1" ht="179.25" customHeight="1" x14ac:dyDescent="0.25">
      <c r="A36" s="101"/>
      <c r="B36" s="103"/>
      <c r="C36" s="19" t="s">
        <v>42</v>
      </c>
      <c r="D36" s="101"/>
      <c r="E36" s="101"/>
      <c r="F36" s="8" t="s">
        <v>224</v>
      </c>
      <c r="G36" s="8" t="s">
        <v>224</v>
      </c>
      <c r="H36" s="8" t="s">
        <v>224</v>
      </c>
      <c r="I36" s="8" t="s">
        <v>224</v>
      </c>
      <c r="J36" s="8" t="s">
        <v>224</v>
      </c>
      <c r="K36" s="8" t="s">
        <v>224</v>
      </c>
      <c r="L36" s="8" t="s">
        <v>224</v>
      </c>
      <c r="M36" s="8" t="s">
        <v>224</v>
      </c>
    </row>
    <row r="37" spans="1:17" s="9" customFormat="1" ht="226.5" hidden="1" x14ac:dyDescent="0.25">
      <c r="A37" s="101"/>
      <c r="B37" s="103"/>
      <c r="C37" s="13" t="s">
        <v>117</v>
      </c>
      <c r="D37" s="101"/>
      <c r="E37" s="101"/>
      <c r="F37" s="20">
        <v>12.23</v>
      </c>
      <c r="G37" s="20">
        <v>25.08</v>
      </c>
      <c r="H37" s="20">
        <v>15.2</v>
      </c>
      <c r="I37" s="20">
        <v>18.57</v>
      </c>
      <c r="J37" s="20">
        <v>22.32</v>
      </c>
      <c r="K37" s="20">
        <v>9.8699999999999992</v>
      </c>
      <c r="L37" s="20">
        <v>26.96</v>
      </c>
      <c r="M37" s="20">
        <v>0</v>
      </c>
      <c r="N37" s="9" t="s">
        <v>208</v>
      </c>
      <c r="O37" s="49">
        <f>SUM(F37:N37)</f>
        <v>130.23000000000002</v>
      </c>
    </row>
    <row r="38" spans="1:17" s="9" customFormat="1" ht="151.5" hidden="1" customHeight="1" x14ac:dyDescent="0.25">
      <c r="A38" s="101"/>
      <c r="B38" s="104"/>
      <c r="C38" s="13" t="s">
        <v>118</v>
      </c>
      <c r="D38" s="101"/>
      <c r="E38" s="101"/>
      <c r="F38" s="20">
        <f>F34</f>
        <v>12.28</v>
      </c>
      <c r="G38" s="20">
        <f t="shared" ref="G38:L38" si="9">G34</f>
        <v>26.73</v>
      </c>
      <c r="H38" s="20">
        <f t="shared" si="9"/>
        <v>15.94</v>
      </c>
      <c r="I38" s="20">
        <f t="shared" si="9"/>
        <v>20.09</v>
      </c>
      <c r="J38" s="20">
        <f t="shared" si="9"/>
        <v>24.22</v>
      </c>
      <c r="K38" s="20">
        <f t="shared" si="9"/>
        <v>10.41</v>
      </c>
      <c r="L38" s="20">
        <f t="shared" si="9"/>
        <v>27.93</v>
      </c>
      <c r="M38" s="20">
        <v>0</v>
      </c>
      <c r="N38" s="9" t="s">
        <v>193</v>
      </c>
      <c r="O38" s="49">
        <f>SUM(F38:N38)</f>
        <v>137.6</v>
      </c>
    </row>
  </sheetData>
  <mergeCells count="31">
    <mergeCell ref="A1:M1"/>
    <mergeCell ref="A4:A8"/>
    <mergeCell ref="A19:A24"/>
    <mergeCell ref="B19:B24"/>
    <mergeCell ref="D19:D24"/>
    <mergeCell ref="E19:E24"/>
    <mergeCell ref="B4:B8"/>
    <mergeCell ref="D9:D13"/>
    <mergeCell ref="C2:J2"/>
    <mergeCell ref="E9:E13"/>
    <mergeCell ref="A14:A18"/>
    <mergeCell ref="B14:B18"/>
    <mergeCell ref="D14:D18"/>
    <mergeCell ref="E14:E18"/>
    <mergeCell ref="A9:A13"/>
    <mergeCell ref="B9:B13"/>
    <mergeCell ref="Q33:Q34"/>
    <mergeCell ref="N29:N30"/>
    <mergeCell ref="N23:N24"/>
    <mergeCell ref="A35:A38"/>
    <mergeCell ref="B35:B38"/>
    <mergeCell ref="D35:D38"/>
    <mergeCell ref="E35:E38"/>
    <mergeCell ref="A31:A34"/>
    <mergeCell ref="B31:B34"/>
    <mergeCell ref="D31:D34"/>
    <mergeCell ref="E31:E34"/>
    <mergeCell ref="A25:A30"/>
    <mergeCell ref="B25:B30"/>
    <mergeCell ref="D25:D30"/>
    <mergeCell ref="E25:E30"/>
  </mergeCells>
  <hyperlinks>
    <hyperlink ref="B35" location="_ftn2" display="_ftn2" xr:uid="{00000000-0004-0000-0100-000000000000}"/>
    <hyperlink ref="B31" location="_ftn2" display="_ftn2" xr:uid="{00000000-0004-0000-0100-000001000000}"/>
  </hyperlink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F132"/>
  <sheetViews>
    <sheetView tabSelected="1" zoomScale="80" zoomScaleNormal="80" workbookViewId="0">
      <pane xSplit="5" ySplit="2" topLeftCell="F110" activePane="bottomRight" state="frozen"/>
      <selection pane="topRight" activeCell="G1" sqref="G1"/>
      <selection pane="bottomLeft" activeCell="A3" sqref="A3"/>
      <selection pane="bottomRight" activeCell="AM130" sqref="AM130"/>
    </sheetView>
  </sheetViews>
  <sheetFormatPr defaultRowHeight="15" x14ac:dyDescent="0.25"/>
  <cols>
    <col min="1" max="1" width="9.140625" style="9"/>
    <col min="2" max="2" width="48.85546875" style="29" customWidth="1"/>
    <col min="3" max="3" width="17.42578125" style="29" customWidth="1"/>
    <col min="4" max="4" width="10.140625" style="9" customWidth="1"/>
    <col min="5" max="5" width="41" style="9" customWidth="1"/>
    <col min="6" max="6" width="9.5703125" style="93" customWidth="1"/>
    <col min="7" max="7" width="10.7109375" style="9" customWidth="1"/>
    <col min="8" max="8" width="10.140625" style="9" customWidth="1"/>
    <col min="9" max="9" width="10" style="9" bestFit="1" customWidth="1"/>
    <col min="10" max="10" width="11.140625" style="9" customWidth="1"/>
    <col min="11" max="11" width="11.5703125" style="9" customWidth="1"/>
    <col min="12" max="12" width="10.5703125" style="9" customWidth="1"/>
    <col min="13" max="13" width="11" style="9" customWidth="1"/>
    <col min="14" max="14" width="13.140625" style="9" customWidth="1"/>
    <col min="15" max="15" width="0" style="9" hidden="1" customWidth="1"/>
    <col min="16" max="16" width="11.85546875" style="9" hidden="1" customWidth="1"/>
    <col min="17" max="33" width="0" style="9" hidden="1" customWidth="1"/>
    <col min="34" max="34" width="12.42578125" style="9" hidden="1" customWidth="1"/>
    <col min="35" max="35" width="12.5703125" style="29" customWidth="1"/>
    <col min="36" max="110" width="9.140625" style="9"/>
  </cols>
  <sheetData>
    <row r="1" spans="1:110" ht="24" customHeight="1" x14ac:dyDescent="0.3">
      <c r="A1" s="115" t="s">
        <v>222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10" s="3" customFormat="1" ht="78.75" x14ac:dyDescent="0.25">
      <c r="A2" s="55" t="s">
        <v>38</v>
      </c>
      <c r="B2" s="75" t="s">
        <v>39</v>
      </c>
      <c r="C2" s="75" t="s">
        <v>175</v>
      </c>
      <c r="D2" s="55" t="s">
        <v>173</v>
      </c>
      <c r="E2" s="55" t="s">
        <v>162</v>
      </c>
      <c r="F2" s="55" t="s">
        <v>174</v>
      </c>
      <c r="G2" s="23" t="s">
        <v>37</v>
      </c>
      <c r="H2" s="23" t="s">
        <v>0</v>
      </c>
      <c r="I2" s="23" t="s">
        <v>1</v>
      </c>
      <c r="J2" s="23" t="s">
        <v>2</v>
      </c>
      <c r="K2" s="23" t="s">
        <v>3</v>
      </c>
      <c r="L2" s="23" t="s">
        <v>4</v>
      </c>
      <c r="M2" s="23" t="s">
        <v>5</v>
      </c>
      <c r="N2" s="23" t="s">
        <v>36</v>
      </c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2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</row>
    <row r="3" spans="1:110" ht="33" customHeight="1" x14ac:dyDescent="0.25">
      <c r="A3" s="76" t="s">
        <v>6</v>
      </c>
      <c r="B3" s="117" t="s">
        <v>41</v>
      </c>
      <c r="C3" s="118"/>
      <c r="D3" s="12">
        <v>2</v>
      </c>
      <c r="E3" s="77"/>
      <c r="F3" s="60">
        <f>F6+F11+F14+F19+F22</f>
        <v>18</v>
      </c>
      <c r="G3" s="60">
        <f>G6+G11+G14+G19+G22</f>
        <v>8.5464946299312778</v>
      </c>
      <c r="H3" s="60">
        <f t="shared" ref="H3:N3" si="0">H6+H11+H14+H19+H22</f>
        <v>14.660539171310241</v>
      </c>
      <c r="I3" s="60">
        <f t="shared" si="0"/>
        <v>14.40991517267349</v>
      </c>
      <c r="J3" s="60">
        <f t="shared" si="0"/>
        <v>2.8482209211902143</v>
      </c>
      <c r="K3" s="60">
        <f t="shared" si="0"/>
        <v>6.1500883685403878</v>
      </c>
      <c r="L3" s="60">
        <f t="shared" si="0"/>
        <v>16.57998858503743</v>
      </c>
      <c r="M3" s="60">
        <f t="shared" si="0"/>
        <v>9.3454063569010195</v>
      </c>
      <c r="N3" s="60">
        <f t="shared" si="0"/>
        <v>14</v>
      </c>
    </row>
    <row r="4" spans="1:110" s="9" customFormat="1" ht="25.5" customHeight="1" x14ac:dyDescent="0.25">
      <c r="A4" s="119" t="s">
        <v>7</v>
      </c>
      <c r="B4" s="120" t="s">
        <v>211</v>
      </c>
      <c r="C4" s="121" t="s">
        <v>154</v>
      </c>
      <c r="D4" s="105">
        <v>2</v>
      </c>
      <c r="E4" s="6" t="s">
        <v>165</v>
      </c>
      <c r="F4" s="7"/>
      <c r="G4" s="40">
        <f>G7/G8</f>
        <v>0.77188513418245053</v>
      </c>
      <c r="H4" s="40">
        <f t="shared" ref="H4:L4" si="1">H7/H8</f>
        <v>0.73574010308616888</v>
      </c>
      <c r="I4" s="40">
        <f t="shared" si="1"/>
        <v>0.74449885376541958</v>
      </c>
      <c r="J4" s="40">
        <f t="shared" si="1"/>
        <v>0.63068168088345444</v>
      </c>
      <c r="K4" s="40">
        <f t="shared" si="1"/>
        <v>0.66871069796508231</v>
      </c>
      <c r="L4" s="40">
        <f t="shared" si="1"/>
        <v>0.78641000971632169</v>
      </c>
      <c r="M4" s="40">
        <f t="shared" ref="M4:N4" si="2">M7/M8</f>
        <v>0.42837723561814889</v>
      </c>
      <c r="N4" s="40">
        <f t="shared" si="2"/>
        <v>0.98346926381482147</v>
      </c>
      <c r="O4" s="26"/>
      <c r="AI4" s="29"/>
    </row>
    <row r="5" spans="1:110" s="9" customFormat="1" ht="18.75" x14ac:dyDescent="0.3">
      <c r="A5" s="119"/>
      <c r="B5" s="120"/>
      <c r="C5" s="122"/>
      <c r="D5" s="106"/>
      <c r="E5" s="6" t="s">
        <v>163</v>
      </c>
      <c r="F5" s="7">
        <v>1</v>
      </c>
      <c r="G5" s="40">
        <f>(G4-M4)/(N4-M4)</f>
        <v>0.6188305382086926</v>
      </c>
      <c r="H5" s="40">
        <f>(H4-M4)/(N4-M4)</f>
        <v>0.55371515326305387</v>
      </c>
      <c r="I5" s="40">
        <f>(I4-M4)/(N4-M4)</f>
        <v>0.56949406961266402</v>
      </c>
      <c r="J5" s="40">
        <f>(J4-M4)/(N4-M4)</f>
        <v>0.36445208179719674</v>
      </c>
      <c r="K5" s="40">
        <f>(K4-M4)/(N4-M4)</f>
        <v>0.43296147330327317</v>
      </c>
      <c r="L5" s="40">
        <f>(L4-M4)/(N4-M4)</f>
        <v>0.64499714625935778</v>
      </c>
      <c r="M5" s="40">
        <v>0</v>
      </c>
      <c r="N5" s="40">
        <v>1</v>
      </c>
      <c r="O5" s="10" t="s">
        <v>202</v>
      </c>
      <c r="P5" s="10"/>
      <c r="Q5" s="10"/>
      <c r="AI5" s="29"/>
    </row>
    <row r="6" spans="1:110" s="5" customFormat="1" ht="84.75" customHeight="1" x14ac:dyDescent="0.25">
      <c r="A6" s="119"/>
      <c r="B6" s="120"/>
      <c r="C6" s="122"/>
      <c r="D6" s="107"/>
      <c r="E6" s="6" t="s">
        <v>164</v>
      </c>
      <c r="F6" s="78">
        <f>F5*$D$3*$D4</f>
        <v>4</v>
      </c>
      <c r="G6" s="40">
        <f>G5*$D$3*$D4</f>
        <v>2.4753221528347704</v>
      </c>
      <c r="H6" s="40">
        <f t="shared" ref="H6:N6" si="3">H5*$D$3*$D4</f>
        <v>2.2148606130522155</v>
      </c>
      <c r="I6" s="40">
        <f t="shared" si="3"/>
        <v>2.2779762784506561</v>
      </c>
      <c r="J6" s="40">
        <f t="shared" si="3"/>
        <v>1.4578083271887869</v>
      </c>
      <c r="K6" s="40">
        <f t="shared" si="3"/>
        <v>1.7318458932130927</v>
      </c>
      <c r="L6" s="40">
        <f t="shared" si="3"/>
        <v>2.5799885850374311</v>
      </c>
      <c r="M6" s="40">
        <f t="shared" si="3"/>
        <v>0</v>
      </c>
      <c r="N6" s="40">
        <f t="shared" si="3"/>
        <v>4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2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</row>
    <row r="7" spans="1:110" s="9" customFormat="1" ht="81" hidden="1" customHeight="1" x14ac:dyDescent="0.3">
      <c r="A7" s="119"/>
      <c r="B7" s="120"/>
      <c r="C7" s="122"/>
      <c r="D7" s="12"/>
      <c r="E7" s="6" t="s">
        <v>166</v>
      </c>
      <c r="F7" s="7"/>
      <c r="G7" s="43">
        <v>24635.1</v>
      </c>
      <c r="H7" s="43">
        <v>10320.299999999999</v>
      </c>
      <c r="I7" s="43">
        <v>19095.8</v>
      </c>
      <c r="J7" s="43">
        <v>10439.799999999999</v>
      </c>
      <c r="K7" s="43">
        <v>10272.6</v>
      </c>
      <c r="L7" s="46">
        <v>33022.300000000003</v>
      </c>
      <c r="M7" s="47">
        <v>5420.3</v>
      </c>
      <c r="N7" s="46">
        <v>553508.5</v>
      </c>
      <c r="O7" s="10" t="s">
        <v>204</v>
      </c>
      <c r="Q7" s="9">
        <f>SUM(G7:P7)</f>
        <v>666714.69999999995</v>
      </c>
      <c r="AH7" s="9">
        <f>SUM(G7:N7)</f>
        <v>666714.69999999995</v>
      </c>
      <c r="AI7" s="50"/>
    </row>
    <row r="8" spans="1:110" s="9" customFormat="1" ht="81.75" hidden="1" customHeight="1" x14ac:dyDescent="0.3">
      <c r="A8" s="119"/>
      <c r="B8" s="120"/>
      <c r="C8" s="123"/>
      <c r="D8" s="12"/>
      <c r="E8" s="6" t="s">
        <v>212</v>
      </c>
      <c r="F8" s="7"/>
      <c r="G8" s="47">
        <v>31915.5</v>
      </c>
      <c r="H8" s="8">
        <v>14027.1</v>
      </c>
      <c r="I8" s="8">
        <v>25649.200000000001</v>
      </c>
      <c r="J8" s="8">
        <v>16553.2</v>
      </c>
      <c r="K8" s="8">
        <v>15361.8</v>
      </c>
      <c r="L8" s="47">
        <v>41991.199999999997</v>
      </c>
      <c r="M8" s="47">
        <v>12653.1</v>
      </c>
      <c r="N8" s="47">
        <v>562812.19999999995</v>
      </c>
      <c r="O8" s="10" t="s">
        <v>205</v>
      </c>
      <c r="R8" s="24">
        <f>SUM(G8:Q8)</f>
        <v>720963.29999999993</v>
      </c>
      <c r="AI8" s="50"/>
    </row>
    <row r="9" spans="1:110" ht="18.75" x14ac:dyDescent="0.25">
      <c r="A9" s="126" t="s">
        <v>8</v>
      </c>
      <c r="B9" s="124" t="s">
        <v>121</v>
      </c>
      <c r="C9" s="121" t="s">
        <v>158</v>
      </c>
      <c r="D9" s="130">
        <v>1</v>
      </c>
      <c r="E9" s="79" t="s">
        <v>167</v>
      </c>
      <c r="F9" s="48"/>
      <c r="G9" s="25" t="s">
        <v>128</v>
      </c>
      <c r="H9" s="25" t="s">
        <v>128</v>
      </c>
      <c r="I9" s="25" t="s">
        <v>128</v>
      </c>
      <c r="J9" s="25" t="s">
        <v>128</v>
      </c>
      <c r="K9" s="25" t="s">
        <v>128</v>
      </c>
      <c r="L9" s="25" t="s">
        <v>128</v>
      </c>
      <c r="M9" s="25" t="s">
        <v>128</v>
      </c>
      <c r="N9" s="25" t="s">
        <v>128</v>
      </c>
    </row>
    <row r="10" spans="1:110" s="9" customFormat="1" ht="15.75" x14ac:dyDescent="0.25">
      <c r="A10" s="127"/>
      <c r="B10" s="125"/>
      <c r="C10" s="122"/>
      <c r="D10" s="131"/>
      <c r="E10" s="6" t="s">
        <v>163</v>
      </c>
      <c r="F10" s="7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AI10" s="29"/>
    </row>
    <row r="11" spans="1:110" s="5" customFormat="1" ht="20.25" customHeight="1" x14ac:dyDescent="0.25">
      <c r="A11" s="128"/>
      <c r="B11" s="129"/>
      <c r="C11" s="123"/>
      <c r="D11" s="132"/>
      <c r="E11" s="6" t="s">
        <v>164</v>
      </c>
      <c r="F11" s="78">
        <f>F10*$D$3*$D9</f>
        <v>2</v>
      </c>
      <c r="G11" s="40">
        <f>G10*$D$3*$D9</f>
        <v>2</v>
      </c>
      <c r="H11" s="40">
        <f t="shared" ref="H11:N11" si="4">H10*$D$3*$D9</f>
        <v>2</v>
      </c>
      <c r="I11" s="40">
        <f t="shared" si="4"/>
        <v>2</v>
      </c>
      <c r="J11" s="40">
        <f t="shared" si="4"/>
        <v>2</v>
      </c>
      <c r="K11" s="40">
        <f t="shared" si="4"/>
        <v>2</v>
      </c>
      <c r="L11" s="40">
        <f t="shared" si="4"/>
        <v>2</v>
      </c>
      <c r="M11" s="40">
        <f t="shared" si="4"/>
        <v>2</v>
      </c>
      <c r="N11" s="40">
        <f t="shared" si="4"/>
        <v>2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2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</row>
    <row r="12" spans="1:110" s="9" customFormat="1" ht="46.5" customHeight="1" x14ac:dyDescent="0.25">
      <c r="A12" s="119" t="s">
        <v>9</v>
      </c>
      <c r="B12" s="133" t="s">
        <v>43</v>
      </c>
      <c r="C12" s="121" t="s">
        <v>157</v>
      </c>
      <c r="D12" s="105">
        <v>2</v>
      </c>
      <c r="E12" s="6" t="s">
        <v>168</v>
      </c>
      <c r="F12" s="7"/>
      <c r="G12" s="40">
        <f>(G15-G16)/G16</f>
        <v>0.27803892696003457</v>
      </c>
      <c r="H12" s="40">
        <f t="shared" ref="H12:N12" si="5">(H15-H16)/H16</f>
        <v>-3.8336431226765805E-2</v>
      </c>
      <c r="I12" s="40">
        <f t="shared" si="5"/>
        <v>-2.2765107374729594E-2</v>
      </c>
      <c r="J12" s="40">
        <f t="shared" si="5"/>
        <v>0.51035137058245506</v>
      </c>
      <c r="K12" s="40">
        <f t="shared" si="5"/>
        <v>0.36007607849917866</v>
      </c>
      <c r="L12" s="40">
        <f t="shared" si="5"/>
        <v>-0.11547950656585752</v>
      </c>
      <c r="M12" s="40">
        <f t="shared" si="5"/>
        <v>0.11553427117629456</v>
      </c>
      <c r="N12" s="40">
        <f t="shared" si="5"/>
        <v>8.3045903345840388E-2</v>
      </c>
      <c r="AI12" s="29"/>
    </row>
    <row r="13" spans="1:110" s="9" customFormat="1" ht="18.75" x14ac:dyDescent="0.3">
      <c r="A13" s="119"/>
      <c r="B13" s="134"/>
      <c r="C13" s="122"/>
      <c r="D13" s="106"/>
      <c r="E13" s="6" t="s">
        <v>163</v>
      </c>
      <c r="F13" s="7">
        <v>1</v>
      </c>
      <c r="G13" s="40">
        <f>(N12-G12)/(N12-L12)</f>
        <v>-0.98220688072587325</v>
      </c>
      <c r="H13" s="40">
        <f>(N12-H12)/(N12-L12)</f>
        <v>0.61141963956450618</v>
      </c>
      <c r="I13" s="40">
        <f>(N12-I12)/(N12-L12)</f>
        <v>0.53298472355570825</v>
      </c>
      <c r="J13" s="40">
        <f>(N12-J12)/(N12-L12)</f>
        <v>-2.1523968514996432</v>
      </c>
      <c r="K13" s="40">
        <f>(N12-K12)/(N12-L12)</f>
        <v>-1.3954393811681762</v>
      </c>
      <c r="L13" s="40">
        <v>1</v>
      </c>
      <c r="M13" s="40">
        <f>(N12-M12)/(N12-L12)</f>
        <v>-0.16364841077474496</v>
      </c>
      <c r="N13" s="40">
        <v>0</v>
      </c>
      <c r="O13" s="10" t="s">
        <v>203</v>
      </c>
      <c r="AI13" s="29"/>
    </row>
    <row r="14" spans="1:110" s="5" customFormat="1" ht="46.5" customHeight="1" x14ac:dyDescent="0.25">
      <c r="A14" s="119"/>
      <c r="B14" s="134"/>
      <c r="C14" s="122"/>
      <c r="D14" s="107"/>
      <c r="E14" s="6" t="s">
        <v>164</v>
      </c>
      <c r="F14" s="78">
        <f t="shared" ref="F14:N14" si="6">F13*$D$3*$D12</f>
        <v>4</v>
      </c>
      <c r="G14" s="40">
        <f t="shared" si="6"/>
        <v>-3.928827522903493</v>
      </c>
      <c r="H14" s="40">
        <f t="shared" si="6"/>
        <v>2.4456785582580247</v>
      </c>
      <c r="I14" s="40">
        <f t="shared" si="6"/>
        <v>2.131938894222833</v>
      </c>
      <c r="J14" s="40">
        <f t="shared" si="6"/>
        <v>-8.6095874059985729</v>
      </c>
      <c r="K14" s="40">
        <f t="shared" si="6"/>
        <v>-5.5817575246727049</v>
      </c>
      <c r="L14" s="40">
        <f t="shared" si="6"/>
        <v>4</v>
      </c>
      <c r="M14" s="40">
        <f t="shared" si="6"/>
        <v>-0.65459364309897983</v>
      </c>
      <c r="N14" s="40">
        <f t="shared" si="6"/>
        <v>0</v>
      </c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2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</row>
    <row r="15" spans="1:110" s="9" customFormat="1" ht="78" hidden="1" customHeight="1" x14ac:dyDescent="0.25">
      <c r="A15" s="119"/>
      <c r="B15" s="134"/>
      <c r="C15" s="122"/>
      <c r="D15" s="12"/>
      <c r="E15" s="6" t="s">
        <v>169</v>
      </c>
      <c r="F15" s="7"/>
      <c r="G15" s="8">
        <v>6769.9</v>
      </c>
      <c r="H15" s="8">
        <v>827.8</v>
      </c>
      <c r="I15" s="8">
        <v>2348.1</v>
      </c>
      <c r="J15" s="8">
        <v>4457.5</v>
      </c>
      <c r="K15" s="8">
        <v>3146.4</v>
      </c>
      <c r="L15" s="8">
        <v>7779.8</v>
      </c>
      <c r="M15" s="8">
        <v>3354.3</v>
      </c>
      <c r="N15" s="8">
        <v>111533.8</v>
      </c>
      <c r="AH15" s="9" t="s">
        <v>206</v>
      </c>
      <c r="AI15" s="50"/>
    </row>
    <row r="16" spans="1:110" s="9" customFormat="1" ht="71.25" hidden="1" customHeight="1" x14ac:dyDescent="0.3">
      <c r="A16" s="119"/>
      <c r="B16" s="135"/>
      <c r="C16" s="123"/>
      <c r="D16" s="12"/>
      <c r="E16" s="6" t="s">
        <v>170</v>
      </c>
      <c r="F16" s="7"/>
      <c r="G16" s="8">
        <v>5297.1</v>
      </c>
      <c r="H16" s="8">
        <v>860.8</v>
      </c>
      <c r="I16" s="8">
        <v>2402.8000000000002</v>
      </c>
      <c r="J16" s="8">
        <v>2951.3</v>
      </c>
      <c r="K16" s="8">
        <v>2313.4</v>
      </c>
      <c r="L16" s="8">
        <v>8795.5</v>
      </c>
      <c r="M16" s="8">
        <v>3006.9</v>
      </c>
      <c r="N16" s="8">
        <v>102981.6</v>
      </c>
      <c r="O16" s="10" t="s">
        <v>201</v>
      </c>
      <c r="AH16" s="9" t="s">
        <v>217</v>
      </c>
      <c r="AI16" s="50"/>
    </row>
    <row r="17" spans="1:110" ht="54.75" customHeight="1" x14ac:dyDescent="0.25">
      <c r="A17" s="126" t="s">
        <v>10</v>
      </c>
      <c r="B17" s="124" t="s">
        <v>44</v>
      </c>
      <c r="C17" s="121" t="s">
        <v>155</v>
      </c>
      <c r="D17" s="105">
        <v>2</v>
      </c>
      <c r="E17" s="6" t="s">
        <v>171</v>
      </c>
      <c r="F17" s="7"/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</row>
    <row r="18" spans="1:110" ht="15.75" x14ac:dyDescent="0.25">
      <c r="A18" s="127"/>
      <c r="B18" s="125"/>
      <c r="C18" s="122"/>
      <c r="D18" s="106"/>
      <c r="E18" s="6" t="s">
        <v>163</v>
      </c>
      <c r="F18" s="7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</row>
    <row r="19" spans="1:110" s="5" customFormat="1" ht="24.75" customHeight="1" x14ac:dyDescent="0.25">
      <c r="A19" s="128"/>
      <c r="B19" s="129"/>
      <c r="C19" s="123"/>
      <c r="D19" s="107"/>
      <c r="E19" s="6" t="s">
        <v>164</v>
      </c>
      <c r="F19" s="78">
        <f>F18*$D$3*$D17</f>
        <v>4</v>
      </c>
      <c r="G19" s="40">
        <f>G18*$D$3*$D17</f>
        <v>4</v>
      </c>
      <c r="H19" s="40">
        <f t="shared" ref="H19:N19" si="7">H18*$D$3*$D17</f>
        <v>4</v>
      </c>
      <c r="I19" s="40">
        <f t="shared" si="7"/>
        <v>4</v>
      </c>
      <c r="J19" s="40">
        <f t="shared" si="7"/>
        <v>4</v>
      </c>
      <c r="K19" s="40">
        <f t="shared" si="7"/>
        <v>4</v>
      </c>
      <c r="L19" s="40">
        <f t="shared" si="7"/>
        <v>4</v>
      </c>
      <c r="M19" s="40">
        <f t="shared" si="7"/>
        <v>4</v>
      </c>
      <c r="N19" s="40">
        <f t="shared" si="7"/>
        <v>4</v>
      </c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2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</row>
    <row r="20" spans="1:110" ht="30" x14ac:dyDescent="0.25">
      <c r="A20" s="126" t="s">
        <v>11</v>
      </c>
      <c r="B20" s="124" t="s">
        <v>129</v>
      </c>
      <c r="C20" s="121" t="s">
        <v>130</v>
      </c>
      <c r="D20" s="105">
        <v>2</v>
      </c>
      <c r="E20" s="6" t="s">
        <v>172</v>
      </c>
      <c r="F20" s="7"/>
      <c r="G20" s="25" t="s">
        <v>130</v>
      </c>
      <c r="H20" s="25" t="s">
        <v>130</v>
      </c>
      <c r="I20" s="25" t="s">
        <v>130</v>
      </c>
      <c r="J20" s="25" t="s">
        <v>130</v>
      </c>
      <c r="K20" s="25" t="s">
        <v>130</v>
      </c>
      <c r="L20" s="25" t="s">
        <v>130</v>
      </c>
      <c r="M20" s="25" t="s">
        <v>130</v>
      </c>
      <c r="N20" s="25" t="s">
        <v>130</v>
      </c>
    </row>
    <row r="21" spans="1:110" ht="15.75" x14ac:dyDescent="0.25">
      <c r="A21" s="127"/>
      <c r="B21" s="125"/>
      <c r="C21" s="122"/>
      <c r="D21" s="106"/>
      <c r="E21" s="6" t="s">
        <v>163</v>
      </c>
      <c r="F21" s="7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</row>
    <row r="22" spans="1:110" s="5" customFormat="1" ht="15.75" x14ac:dyDescent="0.25">
      <c r="A22" s="128"/>
      <c r="B22" s="129"/>
      <c r="C22" s="123"/>
      <c r="D22" s="107"/>
      <c r="E22" s="6" t="s">
        <v>164</v>
      </c>
      <c r="F22" s="40">
        <f>F21*$D$3*$D20</f>
        <v>4</v>
      </c>
      <c r="G22" s="40">
        <f>G21*$D$3*$D20</f>
        <v>4</v>
      </c>
      <c r="H22" s="40">
        <f t="shared" ref="H22:N22" si="8">H21*$D$3*$D20</f>
        <v>4</v>
      </c>
      <c r="I22" s="40">
        <f t="shared" si="8"/>
        <v>4</v>
      </c>
      <c r="J22" s="40">
        <f t="shared" si="8"/>
        <v>4</v>
      </c>
      <c r="K22" s="40">
        <f t="shared" si="8"/>
        <v>4</v>
      </c>
      <c r="L22" s="40">
        <f t="shared" si="8"/>
        <v>4</v>
      </c>
      <c r="M22" s="40">
        <f t="shared" si="8"/>
        <v>4</v>
      </c>
      <c r="N22" s="40">
        <f t="shared" si="8"/>
        <v>4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2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</row>
    <row r="23" spans="1:110" ht="33.75" customHeight="1" x14ac:dyDescent="0.25">
      <c r="A23" s="80" t="s">
        <v>12</v>
      </c>
      <c r="B23" s="117" t="s">
        <v>45</v>
      </c>
      <c r="C23" s="118"/>
      <c r="D23" s="12">
        <v>2</v>
      </c>
      <c r="E23" s="81"/>
      <c r="F23" s="60">
        <f>F26+F29+F34+F38+F42+F45+F48</f>
        <v>26</v>
      </c>
      <c r="G23" s="60">
        <f t="shared" ref="G23:N23" si="9">G26+G29+G34+G38+G42+G45+G48</f>
        <v>25.194525280802004</v>
      </c>
      <c r="H23" s="60">
        <f t="shared" si="9"/>
        <v>24.502127971299583</v>
      </c>
      <c r="I23" s="60">
        <f t="shared" si="9"/>
        <v>22</v>
      </c>
      <c r="J23" s="60">
        <f t="shared" si="9"/>
        <v>25.579145286675068</v>
      </c>
      <c r="K23" s="60">
        <f t="shared" si="9"/>
        <v>25.396334455189859</v>
      </c>
      <c r="L23" s="60">
        <f t="shared" si="9"/>
        <v>22.168891601668513</v>
      </c>
      <c r="M23" s="60">
        <f t="shared" si="9"/>
        <v>26</v>
      </c>
      <c r="N23" s="60">
        <f t="shared" si="9"/>
        <v>24.884610388879928</v>
      </c>
    </row>
    <row r="24" spans="1:110" ht="20.25" x14ac:dyDescent="0.25">
      <c r="A24" s="126" t="s">
        <v>13</v>
      </c>
      <c r="B24" s="124" t="s">
        <v>46</v>
      </c>
      <c r="C24" s="121" t="s">
        <v>159</v>
      </c>
      <c r="D24" s="105">
        <v>2</v>
      </c>
      <c r="E24" s="13" t="s">
        <v>47</v>
      </c>
      <c r="F24" s="7"/>
      <c r="G24" s="30">
        <v>5.7999999999999996E-3</v>
      </c>
      <c r="H24" s="30">
        <v>3.0000000000000001E-3</v>
      </c>
      <c r="I24" s="30">
        <v>8.0000000000000002E-3</v>
      </c>
      <c r="J24" s="30">
        <v>1.6E-2</v>
      </c>
      <c r="K24" s="30">
        <v>1.0999999999999999E-2</v>
      </c>
      <c r="L24" s="30">
        <v>3.0000000000000001E-3</v>
      </c>
      <c r="M24" s="30">
        <v>1.4999999999999999E-2</v>
      </c>
      <c r="N24" s="30">
        <v>1.4E-2</v>
      </c>
      <c r="O24" s="9" t="s">
        <v>209</v>
      </c>
    </row>
    <row r="25" spans="1:110" ht="15.75" x14ac:dyDescent="0.25">
      <c r="A25" s="127"/>
      <c r="B25" s="125"/>
      <c r="C25" s="122"/>
      <c r="D25" s="106"/>
      <c r="E25" s="6" t="s">
        <v>163</v>
      </c>
      <c r="F25" s="7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</row>
    <row r="26" spans="1:110" ht="15.75" x14ac:dyDescent="0.25">
      <c r="A26" s="128"/>
      <c r="B26" s="129"/>
      <c r="C26" s="123"/>
      <c r="D26" s="107"/>
      <c r="E26" s="6" t="s">
        <v>164</v>
      </c>
      <c r="F26" s="11">
        <f t="shared" ref="F26:N26" si="10">F25*$D$23*$D24</f>
        <v>4</v>
      </c>
      <c r="G26" s="11">
        <f t="shared" si="10"/>
        <v>4</v>
      </c>
      <c r="H26" s="11">
        <f t="shared" si="10"/>
        <v>4</v>
      </c>
      <c r="I26" s="11">
        <f t="shared" si="10"/>
        <v>4</v>
      </c>
      <c r="J26" s="11">
        <f t="shared" si="10"/>
        <v>4</v>
      </c>
      <c r="K26" s="11">
        <f t="shared" si="10"/>
        <v>4</v>
      </c>
      <c r="L26" s="11">
        <f t="shared" si="10"/>
        <v>4</v>
      </c>
      <c r="M26" s="11">
        <f t="shared" si="10"/>
        <v>4</v>
      </c>
      <c r="N26" s="7">
        <f t="shared" si="10"/>
        <v>4</v>
      </c>
    </row>
    <row r="27" spans="1:110" s="9" customFormat="1" ht="43.5" customHeight="1" x14ac:dyDescent="0.25">
      <c r="A27" s="119" t="s">
        <v>14</v>
      </c>
      <c r="B27" s="120" t="s">
        <v>181</v>
      </c>
      <c r="C27" s="121" t="s">
        <v>157</v>
      </c>
      <c r="D27" s="105">
        <v>2</v>
      </c>
      <c r="E27" s="14" t="s">
        <v>152</v>
      </c>
      <c r="F27" s="11"/>
      <c r="G27" s="8">
        <f>G30-G31</f>
        <v>0</v>
      </c>
      <c r="H27" s="8">
        <f t="shared" ref="H27:N27" si="11">H30-H31</f>
        <v>0</v>
      </c>
      <c r="I27" s="8">
        <f t="shared" si="11"/>
        <v>0</v>
      </c>
      <c r="J27" s="8">
        <f t="shared" si="11"/>
        <v>0</v>
      </c>
      <c r="K27" s="8">
        <f t="shared" si="11"/>
        <v>0</v>
      </c>
      <c r="L27" s="8">
        <f t="shared" si="11"/>
        <v>0</v>
      </c>
      <c r="M27" s="8">
        <f t="shared" si="11"/>
        <v>0</v>
      </c>
      <c r="N27" s="8">
        <f t="shared" si="11"/>
        <v>0</v>
      </c>
      <c r="AI27" s="29"/>
    </row>
    <row r="28" spans="1:110" s="4" customFormat="1" ht="18.75" customHeight="1" x14ac:dyDescent="0.25">
      <c r="A28" s="119"/>
      <c r="B28" s="120"/>
      <c r="C28" s="122"/>
      <c r="D28" s="106"/>
      <c r="E28" s="82" t="s">
        <v>163</v>
      </c>
      <c r="F28" s="83">
        <v>1</v>
      </c>
      <c r="G28" s="45">
        <v>1</v>
      </c>
      <c r="H28" s="45">
        <v>1</v>
      </c>
      <c r="I28" s="45">
        <v>1</v>
      </c>
      <c r="J28" s="45">
        <v>1</v>
      </c>
      <c r="K28" s="45">
        <v>1</v>
      </c>
      <c r="L28" s="45">
        <v>1</v>
      </c>
      <c r="M28" s="45">
        <v>1</v>
      </c>
      <c r="N28" s="45">
        <v>1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57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</row>
    <row r="29" spans="1:110" s="4" customFormat="1" ht="41.25" customHeight="1" x14ac:dyDescent="0.25">
      <c r="A29" s="119"/>
      <c r="B29" s="120"/>
      <c r="C29" s="122"/>
      <c r="D29" s="107"/>
      <c r="E29" s="82" t="s">
        <v>164</v>
      </c>
      <c r="F29" s="83">
        <f>F28*$D$23*$D27</f>
        <v>4</v>
      </c>
      <c r="G29" s="84">
        <v>4</v>
      </c>
      <c r="H29" s="84">
        <f t="shared" ref="H29:N29" si="12">H28*$D$23*$D27</f>
        <v>4</v>
      </c>
      <c r="I29" s="84">
        <f t="shared" si="12"/>
        <v>4</v>
      </c>
      <c r="J29" s="84">
        <f t="shared" si="12"/>
        <v>4</v>
      </c>
      <c r="K29" s="84">
        <f t="shared" si="12"/>
        <v>4</v>
      </c>
      <c r="L29" s="84">
        <f t="shared" si="12"/>
        <v>4</v>
      </c>
      <c r="M29" s="84">
        <f t="shared" si="12"/>
        <v>4</v>
      </c>
      <c r="N29" s="61">
        <f t="shared" si="12"/>
        <v>4</v>
      </c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57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</row>
    <row r="30" spans="1:110" ht="79.5" hidden="1" customHeight="1" x14ac:dyDescent="0.25">
      <c r="A30" s="119"/>
      <c r="B30" s="120"/>
      <c r="C30" s="122"/>
      <c r="D30" s="38"/>
      <c r="E30" s="14" t="s">
        <v>48</v>
      </c>
      <c r="F30" s="11"/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</row>
    <row r="31" spans="1:110" ht="100.5" hidden="1" customHeight="1" x14ac:dyDescent="0.25">
      <c r="A31" s="119"/>
      <c r="B31" s="120"/>
      <c r="C31" s="123"/>
      <c r="D31" s="38"/>
      <c r="E31" s="14" t="s">
        <v>150</v>
      </c>
      <c r="F31" s="11"/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</row>
    <row r="32" spans="1:110" ht="18.75" customHeight="1" x14ac:dyDescent="0.25">
      <c r="A32" s="119" t="s">
        <v>15</v>
      </c>
      <c r="B32" s="120" t="s">
        <v>49</v>
      </c>
      <c r="C32" s="121" t="s">
        <v>155</v>
      </c>
      <c r="D32" s="105">
        <v>2</v>
      </c>
      <c r="E32" s="14" t="s">
        <v>50</v>
      </c>
      <c r="F32" s="11"/>
      <c r="G32" s="8">
        <f>G35</f>
        <v>0</v>
      </c>
      <c r="H32" s="8">
        <f t="shared" ref="H32:N32" si="13">H35</f>
        <v>0</v>
      </c>
      <c r="I32" s="8">
        <f t="shared" si="13"/>
        <v>0</v>
      </c>
      <c r="J32" s="8">
        <f t="shared" si="13"/>
        <v>0</v>
      </c>
      <c r="K32" s="8">
        <f t="shared" si="13"/>
        <v>0</v>
      </c>
      <c r="L32" s="8">
        <f t="shared" si="13"/>
        <v>0</v>
      </c>
      <c r="M32" s="8">
        <f t="shared" si="13"/>
        <v>0</v>
      </c>
      <c r="N32" s="8">
        <f t="shared" si="13"/>
        <v>0</v>
      </c>
    </row>
    <row r="33" spans="1:35" ht="18.75" customHeight="1" x14ac:dyDescent="0.25">
      <c r="A33" s="119"/>
      <c r="B33" s="120"/>
      <c r="C33" s="122"/>
      <c r="D33" s="106"/>
      <c r="E33" s="6" t="s">
        <v>163</v>
      </c>
      <c r="F33" s="11">
        <v>1</v>
      </c>
      <c r="G33" s="8">
        <v>1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M33" s="8">
        <v>1</v>
      </c>
      <c r="N33" s="8">
        <v>1</v>
      </c>
    </row>
    <row r="34" spans="1:35" ht="24.75" customHeight="1" x14ac:dyDescent="0.25">
      <c r="A34" s="119"/>
      <c r="B34" s="120"/>
      <c r="C34" s="122"/>
      <c r="D34" s="107"/>
      <c r="E34" s="6" t="s">
        <v>164</v>
      </c>
      <c r="F34" s="11">
        <f>F33*$D$23*$D32</f>
        <v>4</v>
      </c>
      <c r="G34" s="11">
        <f t="shared" ref="G34:N34" si="14">G33*$D$23*$D32</f>
        <v>4</v>
      </c>
      <c r="H34" s="11">
        <f t="shared" si="14"/>
        <v>4</v>
      </c>
      <c r="I34" s="11">
        <f t="shared" si="14"/>
        <v>4</v>
      </c>
      <c r="J34" s="11">
        <f t="shared" si="14"/>
        <v>4</v>
      </c>
      <c r="K34" s="11">
        <f t="shared" si="14"/>
        <v>4</v>
      </c>
      <c r="L34" s="11">
        <f t="shared" si="14"/>
        <v>4</v>
      </c>
      <c r="M34" s="11">
        <f t="shared" si="14"/>
        <v>4</v>
      </c>
      <c r="N34" s="7">
        <f t="shared" si="14"/>
        <v>4</v>
      </c>
    </row>
    <row r="35" spans="1:35" ht="92.25" hidden="1" customHeight="1" x14ac:dyDescent="0.25">
      <c r="A35" s="119"/>
      <c r="B35" s="120"/>
      <c r="C35" s="123"/>
      <c r="D35" s="38"/>
      <c r="E35" s="14" t="s">
        <v>51</v>
      </c>
      <c r="F35" s="11"/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</row>
    <row r="36" spans="1:35" ht="30.75" customHeight="1" x14ac:dyDescent="0.25">
      <c r="A36" s="119" t="s">
        <v>16</v>
      </c>
      <c r="B36" s="108" t="s">
        <v>131</v>
      </c>
      <c r="C36" s="136" t="s">
        <v>155</v>
      </c>
      <c r="D36" s="105">
        <v>2</v>
      </c>
      <c r="E36" s="14" t="s">
        <v>153</v>
      </c>
      <c r="F36" s="11"/>
      <c r="G36" s="8">
        <f>G39</f>
        <v>0</v>
      </c>
      <c r="H36" s="8">
        <f t="shared" ref="H36:N36" si="15">H39</f>
        <v>0</v>
      </c>
      <c r="I36" s="8">
        <f t="shared" si="15"/>
        <v>0</v>
      </c>
      <c r="J36" s="8">
        <f t="shared" si="15"/>
        <v>0</v>
      </c>
      <c r="K36" s="8">
        <f t="shared" si="15"/>
        <v>0</v>
      </c>
      <c r="L36" s="8">
        <f t="shared" si="15"/>
        <v>0</v>
      </c>
      <c r="M36" s="8">
        <f t="shared" si="15"/>
        <v>0</v>
      </c>
      <c r="N36" s="8">
        <f t="shared" si="15"/>
        <v>0</v>
      </c>
    </row>
    <row r="37" spans="1:35" ht="18.75" customHeight="1" x14ac:dyDescent="0.25">
      <c r="A37" s="119"/>
      <c r="B37" s="108"/>
      <c r="C37" s="137"/>
      <c r="D37" s="106"/>
      <c r="E37" s="6" t="s">
        <v>163</v>
      </c>
      <c r="F37" s="11">
        <v>1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v>1</v>
      </c>
      <c r="N37" s="8">
        <v>1</v>
      </c>
    </row>
    <row r="38" spans="1:35" ht="30" customHeight="1" x14ac:dyDescent="0.25">
      <c r="A38" s="119"/>
      <c r="B38" s="108"/>
      <c r="C38" s="137"/>
      <c r="D38" s="107"/>
      <c r="E38" s="6" t="s">
        <v>164</v>
      </c>
      <c r="F38" s="11">
        <f>F37*$D$23*$D36</f>
        <v>4</v>
      </c>
      <c r="G38" s="11">
        <f t="shared" ref="G38:N38" si="16">G37*$D$23*$D36</f>
        <v>4</v>
      </c>
      <c r="H38" s="11">
        <f t="shared" si="16"/>
        <v>4</v>
      </c>
      <c r="I38" s="11">
        <f t="shared" si="16"/>
        <v>4</v>
      </c>
      <c r="J38" s="11">
        <f t="shared" si="16"/>
        <v>4</v>
      </c>
      <c r="K38" s="11">
        <f t="shared" si="16"/>
        <v>4</v>
      </c>
      <c r="L38" s="11">
        <f t="shared" si="16"/>
        <v>4</v>
      </c>
      <c r="M38" s="11">
        <f t="shared" si="16"/>
        <v>4</v>
      </c>
      <c r="N38" s="7">
        <f t="shared" si="16"/>
        <v>4</v>
      </c>
    </row>
    <row r="39" spans="1:35" ht="154.5" hidden="1" customHeight="1" x14ac:dyDescent="0.25">
      <c r="A39" s="119"/>
      <c r="B39" s="108"/>
      <c r="C39" s="138"/>
      <c r="D39" s="38"/>
      <c r="E39" s="14" t="s">
        <v>132</v>
      </c>
      <c r="F39" s="11"/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</row>
    <row r="40" spans="1:35" ht="61.5" customHeight="1" x14ac:dyDescent="0.25">
      <c r="A40" s="126" t="s">
        <v>17</v>
      </c>
      <c r="B40" s="124" t="s">
        <v>52</v>
      </c>
      <c r="C40" s="121" t="s">
        <v>122</v>
      </c>
      <c r="D40" s="105">
        <v>2</v>
      </c>
      <c r="E40" s="14" t="s">
        <v>133</v>
      </c>
      <c r="F40" s="11"/>
      <c r="G40" s="25" t="s">
        <v>122</v>
      </c>
      <c r="H40" s="25" t="s">
        <v>122</v>
      </c>
      <c r="I40" s="25" t="s">
        <v>215</v>
      </c>
      <c r="J40" s="25" t="s">
        <v>122</v>
      </c>
      <c r="K40" s="25" t="s">
        <v>122</v>
      </c>
      <c r="L40" s="25" t="s">
        <v>122</v>
      </c>
      <c r="M40" s="25" t="s">
        <v>215</v>
      </c>
      <c r="N40" s="25" t="s">
        <v>122</v>
      </c>
    </row>
    <row r="41" spans="1:35" ht="15.75" x14ac:dyDescent="0.25">
      <c r="A41" s="127"/>
      <c r="B41" s="125"/>
      <c r="C41" s="122"/>
      <c r="D41" s="106"/>
      <c r="E41" s="6" t="s">
        <v>163</v>
      </c>
      <c r="F41" s="7">
        <v>1</v>
      </c>
      <c r="G41" s="8">
        <v>1</v>
      </c>
      <c r="H41" s="8">
        <v>1</v>
      </c>
      <c r="I41" s="8">
        <v>1</v>
      </c>
      <c r="J41" s="8">
        <v>1</v>
      </c>
      <c r="K41" s="8">
        <v>1</v>
      </c>
      <c r="L41" s="8">
        <v>1</v>
      </c>
      <c r="M41" s="8">
        <v>1</v>
      </c>
      <c r="N41" s="8">
        <v>1</v>
      </c>
    </row>
    <row r="42" spans="1:35" ht="54" customHeight="1" x14ac:dyDescent="0.25">
      <c r="A42" s="128"/>
      <c r="B42" s="129"/>
      <c r="C42" s="123"/>
      <c r="D42" s="107"/>
      <c r="E42" s="6" t="s">
        <v>164</v>
      </c>
      <c r="F42" s="11">
        <f>F41*$D$23*$D40</f>
        <v>4</v>
      </c>
      <c r="G42" s="11">
        <v>4</v>
      </c>
      <c r="H42" s="11">
        <f t="shared" ref="H42:N42" si="17">H41*$D$23*$D40</f>
        <v>4</v>
      </c>
      <c r="I42" s="11">
        <f t="shared" si="17"/>
        <v>4</v>
      </c>
      <c r="J42" s="11">
        <f t="shared" si="17"/>
        <v>4</v>
      </c>
      <c r="K42" s="11">
        <f t="shared" si="17"/>
        <v>4</v>
      </c>
      <c r="L42" s="11">
        <f t="shared" si="17"/>
        <v>4</v>
      </c>
      <c r="M42" s="11">
        <f t="shared" si="17"/>
        <v>4</v>
      </c>
      <c r="N42" s="7">
        <f t="shared" si="17"/>
        <v>4</v>
      </c>
    </row>
    <row r="43" spans="1:35" ht="45" x14ac:dyDescent="0.25">
      <c r="A43" s="126" t="s">
        <v>18</v>
      </c>
      <c r="B43" s="124" t="s">
        <v>134</v>
      </c>
      <c r="C43" s="121" t="s">
        <v>156</v>
      </c>
      <c r="D43" s="105">
        <v>1</v>
      </c>
      <c r="E43" s="13" t="s">
        <v>135</v>
      </c>
      <c r="F43" s="7"/>
      <c r="G43" s="21" t="s">
        <v>156</v>
      </c>
      <c r="H43" s="21" t="s">
        <v>156</v>
      </c>
      <c r="I43" s="21" t="s">
        <v>156</v>
      </c>
      <c r="J43" s="21" t="s">
        <v>156</v>
      </c>
      <c r="K43" s="21" t="s">
        <v>156</v>
      </c>
      <c r="L43" s="21" t="s">
        <v>156</v>
      </c>
      <c r="M43" s="21" t="s">
        <v>156</v>
      </c>
      <c r="N43" s="21" t="s">
        <v>156</v>
      </c>
    </row>
    <row r="44" spans="1:35" ht="15.75" x14ac:dyDescent="0.25">
      <c r="A44" s="127"/>
      <c r="B44" s="125"/>
      <c r="C44" s="122"/>
      <c r="D44" s="106"/>
      <c r="E44" s="6" t="s">
        <v>163</v>
      </c>
      <c r="F44" s="7">
        <v>1</v>
      </c>
      <c r="G44" s="8">
        <v>1</v>
      </c>
      <c r="H44" s="8">
        <v>1</v>
      </c>
      <c r="I44" s="8">
        <v>1</v>
      </c>
      <c r="J44" s="8">
        <v>1</v>
      </c>
      <c r="K44" s="8">
        <v>1</v>
      </c>
      <c r="L44" s="8">
        <v>1</v>
      </c>
      <c r="M44" s="8">
        <v>1</v>
      </c>
      <c r="N44" s="8">
        <v>1</v>
      </c>
    </row>
    <row r="45" spans="1:35" ht="35.25" customHeight="1" x14ac:dyDescent="0.25">
      <c r="A45" s="128"/>
      <c r="B45" s="129"/>
      <c r="C45" s="123"/>
      <c r="D45" s="107"/>
      <c r="E45" s="6" t="s">
        <v>164</v>
      </c>
      <c r="F45" s="11">
        <f>F44*$D$23*$D43</f>
        <v>2</v>
      </c>
      <c r="G45" s="11">
        <f t="shared" ref="G45:N45" si="18">G44*$D$23*$D43</f>
        <v>2</v>
      </c>
      <c r="H45" s="11">
        <f t="shared" si="18"/>
        <v>2</v>
      </c>
      <c r="I45" s="11">
        <f t="shared" si="18"/>
        <v>2</v>
      </c>
      <c r="J45" s="11">
        <f t="shared" si="18"/>
        <v>2</v>
      </c>
      <c r="K45" s="11">
        <f t="shared" si="18"/>
        <v>2</v>
      </c>
      <c r="L45" s="11">
        <f t="shared" si="18"/>
        <v>2</v>
      </c>
      <c r="M45" s="11">
        <f t="shared" si="18"/>
        <v>2</v>
      </c>
      <c r="N45" s="7">
        <f t="shared" si="18"/>
        <v>2</v>
      </c>
    </row>
    <row r="46" spans="1:35" s="9" customFormat="1" ht="18.75" x14ac:dyDescent="0.25">
      <c r="A46" s="119" t="s">
        <v>19</v>
      </c>
      <c r="B46" s="108" t="s">
        <v>136</v>
      </c>
      <c r="C46" s="121" t="s">
        <v>157</v>
      </c>
      <c r="D46" s="101">
        <v>2</v>
      </c>
      <c r="E46" s="13" t="s">
        <v>160</v>
      </c>
      <c r="F46" s="37"/>
      <c r="G46" s="40">
        <f>((G49-G50)-(G51-G52))/G49</f>
        <v>-1.5530448594778703E-2</v>
      </c>
      <c r="H46" s="40">
        <f t="shared" ref="H46:N46" si="19">((H49-H50)-(H51-H52))/H49</f>
        <v>1.0295496104614254E-3</v>
      </c>
      <c r="I46" s="40">
        <f t="shared" si="19"/>
        <v>6.0872697677831634E-2</v>
      </c>
      <c r="J46" s="40">
        <f t="shared" si="19"/>
        <v>-2.4729367365180274E-2</v>
      </c>
      <c r="K46" s="40">
        <f t="shared" si="19"/>
        <v>-2.0357098727295079E-2</v>
      </c>
      <c r="L46" s="40">
        <f t="shared" si="19"/>
        <v>5.6833333887523721E-2</v>
      </c>
      <c r="M46" s="40">
        <f t="shared" si="19"/>
        <v>-3.4794908062234807E-2</v>
      </c>
      <c r="N46" s="40">
        <f t="shared" si="19"/>
        <v>-8.1182446714345262E-3</v>
      </c>
      <c r="AI46" s="29"/>
    </row>
    <row r="47" spans="1:35" s="9" customFormat="1" ht="18.75" customHeight="1" x14ac:dyDescent="0.25">
      <c r="A47" s="119"/>
      <c r="B47" s="108"/>
      <c r="C47" s="122"/>
      <c r="D47" s="101"/>
      <c r="E47" s="6" t="s">
        <v>163</v>
      </c>
      <c r="F47" s="41">
        <v>1</v>
      </c>
      <c r="G47" s="40">
        <f>(I46-G46)/(I46-M46)</f>
        <v>0.79863132020050154</v>
      </c>
      <c r="H47" s="40">
        <f>(I46-H46)/(I46-M46)</f>
        <v>0.62553199282489591</v>
      </c>
      <c r="I47" s="40">
        <v>0</v>
      </c>
      <c r="J47" s="40">
        <f>(I46-J46)/(I46-M46)</f>
        <v>0.89478632166876737</v>
      </c>
      <c r="K47" s="40">
        <f>(I46-K46)/(I46-M46)</f>
        <v>0.849083613797465</v>
      </c>
      <c r="L47" s="40">
        <f>(I46-L46)/(I46-M46)</f>
        <v>4.2222900417128263E-2</v>
      </c>
      <c r="M47" s="40">
        <v>1</v>
      </c>
      <c r="N47" s="40">
        <f>(I46-N46)/(I46-M46)</f>
        <v>0.72115259721998182</v>
      </c>
      <c r="AI47" s="29"/>
    </row>
    <row r="48" spans="1:35" ht="64.5" customHeight="1" x14ac:dyDescent="0.25">
      <c r="A48" s="119"/>
      <c r="B48" s="108"/>
      <c r="C48" s="122"/>
      <c r="D48" s="101"/>
      <c r="E48" s="6" t="s">
        <v>164</v>
      </c>
      <c r="F48" s="41">
        <f>F47*$D$23*$D46</f>
        <v>4</v>
      </c>
      <c r="G48" s="83">
        <f t="shared" ref="G48:N48" si="20">G47*$D$23*$D46</f>
        <v>3.1945252808020062</v>
      </c>
      <c r="H48" s="83">
        <f t="shared" si="20"/>
        <v>2.5021279712995836</v>
      </c>
      <c r="I48" s="83">
        <f t="shared" si="20"/>
        <v>0</v>
      </c>
      <c r="J48" s="83">
        <f t="shared" si="20"/>
        <v>3.5791452866750695</v>
      </c>
      <c r="K48" s="83">
        <f t="shared" si="20"/>
        <v>3.39633445518986</v>
      </c>
      <c r="L48" s="83">
        <f t="shared" si="20"/>
        <v>0.16889160166851305</v>
      </c>
      <c r="M48" s="83">
        <f t="shared" si="20"/>
        <v>4</v>
      </c>
      <c r="N48" s="62">
        <f t="shared" si="20"/>
        <v>2.8846103888799273</v>
      </c>
    </row>
    <row r="49" spans="1:35" s="9" customFormat="1" ht="105.75" hidden="1" customHeight="1" x14ac:dyDescent="0.3">
      <c r="A49" s="119"/>
      <c r="B49" s="108"/>
      <c r="C49" s="122"/>
      <c r="D49" s="39"/>
      <c r="E49" s="13" t="s">
        <v>137</v>
      </c>
      <c r="F49" s="42"/>
      <c r="G49" s="43">
        <v>19516.5</v>
      </c>
      <c r="H49" s="43">
        <v>6507.7</v>
      </c>
      <c r="I49" s="43">
        <v>14990.3</v>
      </c>
      <c r="J49" s="43">
        <v>12082.8</v>
      </c>
      <c r="K49" s="43">
        <v>9711.6</v>
      </c>
      <c r="L49" s="43">
        <v>30073.9</v>
      </c>
      <c r="M49" s="43">
        <v>8130.5</v>
      </c>
      <c r="N49" s="43">
        <v>103372.1</v>
      </c>
      <c r="O49" s="10" t="s">
        <v>197</v>
      </c>
      <c r="P49" s="10"/>
      <c r="Q49" s="10"/>
      <c r="R49" s="10"/>
      <c r="S49" s="10"/>
      <c r="AH49" s="9">
        <f>SUM(G49:M49)</f>
        <v>101013.3</v>
      </c>
      <c r="AI49" s="50"/>
    </row>
    <row r="50" spans="1:35" s="9" customFormat="1" ht="126.75" hidden="1" customHeight="1" x14ac:dyDescent="0.3">
      <c r="A50" s="119"/>
      <c r="B50" s="108"/>
      <c r="C50" s="122"/>
      <c r="D50" s="12"/>
      <c r="E50" s="13" t="s">
        <v>138</v>
      </c>
      <c r="F50" s="7"/>
      <c r="G50" s="8">
        <v>18346.8</v>
      </c>
      <c r="H50" s="8">
        <v>6534</v>
      </c>
      <c r="I50" s="8">
        <v>14132.5</v>
      </c>
      <c r="J50" s="8">
        <v>10875.4</v>
      </c>
      <c r="K50" s="8">
        <v>9076.2999999999993</v>
      </c>
      <c r="L50" s="8">
        <v>29380.400000000001</v>
      </c>
      <c r="M50" s="8">
        <v>8066</v>
      </c>
      <c r="N50" s="8">
        <v>95659.1</v>
      </c>
      <c r="O50" s="10" t="s">
        <v>198</v>
      </c>
      <c r="AH50" s="9">
        <f>SUM(G50:M50)</f>
        <v>96411.4</v>
      </c>
      <c r="AI50" s="50"/>
    </row>
    <row r="51" spans="1:35" s="9" customFormat="1" ht="75" hidden="1" customHeight="1" x14ac:dyDescent="0.3">
      <c r="A51" s="119"/>
      <c r="B51" s="108"/>
      <c r="C51" s="122"/>
      <c r="D51" s="12"/>
      <c r="E51" s="13" t="s">
        <v>139</v>
      </c>
      <c r="F51" s="7"/>
      <c r="G51" s="8">
        <f>G15</f>
        <v>6769.9</v>
      </c>
      <c r="H51" s="8">
        <f t="shared" ref="H51:N51" si="21">H15</f>
        <v>827.8</v>
      </c>
      <c r="I51" s="8">
        <f t="shared" si="21"/>
        <v>2348.1</v>
      </c>
      <c r="J51" s="8">
        <f t="shared" si="21"/>
        <v>4457.5</v>
      </c>
      <c r="K51" s="8">
        <f t="shared" si="21"/>
        <v>3146.4</v>
      </c>
      <c r="L51" s="8">
        <f t="shared" si="21"/>
        <v>7779.8</v>
      </c>
      <c r="M51" s="8">
        <f t="shared" si="21"/>
        <v>3354.3</v>
      </c>
      <c r="N51" s="8">
        <f t="shared" si="21"/>
        <v>111533.8</v>
      </c>
      <c r="O51" s="10" t="s">
        <v>199</v>
      </c>
      <c r="AH51" s="9">
        <f>SUM(G51:M51)</f>
        <v>28683.8</v>
      </c>
      <c r="AI51" s="50"/>
    </row>
    <row r="52" spans="1:35" s="9" customFormat="1" ht="108" hidden="1" customHeight="1" x14ac:dyDescent="0.25">
      <c r="A52" s="119"/>
      <c r="B52" s="108"/>
      <c r="C52" s="123"/>
      <c r="D52" s="38"/>
      <c r="E52" s="14" t="s">
        <v>140</v>
      </c>
      <c r="F52" s="11"/>
      <c r="G52" s="8">
        <f>G16</f>
        <v>5297.1</v>
      </c>
      <c r="H52" s="8">
        <f t="shared" ref="H52:AH52" si="22">H16</f>
        <v>860.8</v>
      </c>
      <c r="I52" s="8">
        <f t="shared" si="22"/>
        <v>2402.8000000000002</v>
      </c>
      <c r="J52" s="8">
        <f t="shared" si="22"/>
        <v>2951.3</v>
      </c>
      <c r="K52" s="8">
        <f t="shared" si="22"/>
        <v>2313.4</v>
      </c>
      <c r="L52" s="8">
        <f t="shared" si="22"/>
        <v>8795.5</v>
      </c>
      <c r="M52" s="8">
        <f t="shared" si="22"/>
        <v>3006.9</v>
      </c>
      <c r="N52" s="8">
        <f t="shared" si="22"/>
        <v>102981.6</v>
      </c>
      <c r="O52" s="8" t="str">
        <f t="shared" si="22"/>
        <v>первоначально по бюджету</v>
      </c>
      <c r="P52" s="8">
        <f t="shared" si="22"/>
        <v>0</v>
      </c>
      <c r="Q52" s="8">
        <f t="shared" si="22"/>
        <v>0</v>
      </c>
      <c r="R52" s="8">
        <f t="shared" si="22"/>
        <v>0</v>
      </c>
      <c r="S52" s="8">
        <f t="shared" si="22"/>
        <v>0</v>
      </c>
      <c r="T52" s="8">
        <f t="shared" si="22"/>
        <v>0</v>
      </c>
      <c r="U52" s="8">
        <f t="shared" si="22"/>
        <v>0</v>
      </c>
      <c r="V52" s="8">
        <f t="shared" si="22"/>
        <v>0</v>
      </c>
      <c r="W52" s="8">
        <f t="shared" si="22"/>
        <v>0</v>
      </c>
      <c r="X52" s="8">
        <f t="shared" si="22"/>
        <v>0</v>
      </c>
      <c r="Y52" s="8">
        <f t="shared" si="22"/>
        <v>0</v>
      </c>
      <c r="Z52" s="8">
        <f t="shared" si="22"/>
        <v>0</v>
      </c>
      <c r="AA52" s="8">
        <f t="shared" si="22"/>
        <v>0</v>
      </c>
      <c r="AB52" s="8">
        <f t="shared" si="22"/>
        <v>0</v>
      </c>
      <c r="AC52" s="8">
        <f t="shared" si="22"/>
        <v>0</v>
      </c>
      <c r="AD52" s="8">
        <f t="shared" si="22"/>
        <v>0</v>
      </c>
      <c r="AE52" s="8">
        <f t="shared" si="22"/>
        <v>0</v>
      </c>
      <c r="AF52" s="8">
        <f t="shared" si="22"/>
        <v>0</v>
      </c>
      <c r="AG52" s="8">
        <f t="shared" si="22"/>
        <v>0</v>
      </c>
      <c r="AH52" s="8" t="str">
        <f t="shared" si="22"/>
        <v>первон.план</v>
      </c>
      <c r="AI52" s="50"/>
    </row>
    <row r="53" spans="1:35" ht="38.25" customHeight="1" x14ac:dyDescent="0.25">
      <c r="A53" s="80" t="s">
        <v>20</v>
      </c>
      <c r="B53" s="117" t="s">
        <v>53</v>
      </c>
      <c r="C53" s="118"/>
      <c r="D53" s="12">
        <v>2</v>
      </c>
      <c r="E53" s="81"/>
      <c r="F53" s="7">
        <f>F56+F61+F67+F73</f>
        <v>12</v>
      </c>
      <c r="G53" s="7">
        <f t="shared" ref="G53:N53" si="23">G56+G61+G67+G73</f>
        <v>12</v>
      </c>
      <c r="H53" s="7">
        <f t="shared" si="23"/>
        <v>12</v>
      </c>
      <c r="I53" s="7">
        <f t="shared" si="23"/>
        <v>12</v>
      </c>
      <c r="J53" s="7">
        <f t="shared" si="23"/>
        <v>12</v>
      </c>
      <c r="K53" s="7">
        <f t="shared" si="23"/>
        <v>12</v>
      </c>
      <c r="L53" s="7">
        <f t="shared" si="23"/>
        <v>12</v>
      </c>
      <c r="M53" s="7">
        <f t="shared" si="23"/>
        <v>12</v>
      </c>
      <c r="N53" s="7">
        <f t="shared" si="23"/>
        <v>12</v>
      </c>
    </row>
    <row r="54" spans="1:35" ht="39.75" customHeight="1" x14ac:dyDescent="0.25">
      <c r="A54" s="119" t="s">
        <v>21</v>
      </c>
      <c r="B54" s="108" t="s">
        <v>54</v>
      </c>
      <c r="C54" s="121" t="s">
        <v>157</v>
      </c>
      <c r="D54" s="105">
        <v>1</v>
      </c>
      <c r="E54" s="13" t="s">
        <v>55</v>
      </c>
      <c r="F54" s="7"/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</row>
    <row r="55" spans="1:35" ht="19.5" customHeight="1" x14ac:dyDescent="0.25">
      <c r="A55" s="119"/>
      <c r="B55" s="108"/>
      <c r="C55" s="122"/>
      <c r="D55" s="106"/>
      <c r="E55" s="6" t="s">
        <v>163</v>
      </c>
      <c r="F55" s="7">
        <v>1</v>
      </c>
      <c r="G55" s="8">
        <v>1</v>
      </c>
      <c r="H55" s="8">
        <v>1</v>
      </c>
      <c r="I55" s="8">
        <v>1</v>
      </c>
      <c r="J55" s="8">
        <v>1</v>
      </c>
      <c r="K55" s="8">
        <v>1</v>
      </c>
      <c r="L55" s="8">
        <v>1</v>
      </c>
      <c r="M55" s="8">
        <v>1</v>
      </c>
      <c r="N55" s="8">
        <v>1</v>
      </c>
    </row>
    <row r="56" spans="1:35" ht="46.5" customHeight="1" x14ac:dyDescent="0.25">
      <c r="A56" s="119"/>
      <c r="B56" s="108"/>
      <c r="C56" s="122"/>
      <c r="D56" s="107"/>
      <c r="E56" s="6" t="s">
        <v>164</v>
      </c>
      <c r="F56" s="7">
        <f>F55*$D$53*$D54</f>
        <v>2</v>
      </c>
      <c r="G56" s="7">
        <f t="shared" ref="G56:M56" si="24">G55*$D$53*$D54</f>
        <v>2</v>
      </c>
      <c r="H56" s="7">
        <f t="shared" si="24"/>
        <v>2</v>
      </c>
      <c r="I56" s="7">
        <f t="shared" si="24"/>
        <v>2</v>
      </c>
      <c r="J56" s="7">
        <f t="shared" si="24"/>
        <v>2</v>
      </c>
      <c r="K56" s="7">
        <f t="shared" si="24"/>
        <v>2</v>
      </c>
      <c r="L56" s="7">
        <f t="shared" si="24"/>
        <v>2</v>
      </c>
      <c r="M56" s="7">
        <f t="shared" si="24"/>
        <v>2</v>
      </c>
      <c r="N56" s="7">
        <v>2</v>
      </c>
    </row>
    <row r="57" spans="1:35" ht="132.75" hidden="1" x14ac:dyDescent="0.25">
      <c r="A57" s="119"/>
      <c r="B57" s="108"/>
      <c r="C57" s="122"/>
      <c r="D57" s="12"/>
      <c r="E57" s="13" t="s">
        <v>56</v>
      </c>
      <c r="F57" s="7"/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43">
        <v>0</v>
      </c>
    </row>
    <row r="58" spans="1:35" ht="255.75" hidden="1" customHeight="1" x14ac:dyDescent="0.25">
      <c r="A58" s="119"/>
      <c r="B58" s="108"/>
      <c r="C58" s="123"/>
      <c r="D58" s="12"/>
      <c r="E58" s="13" t="s">
        <v>87</v>
      </c>
      <c r="F58" s="7"/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43">
        <v>0</v>
      </c>
    </row>
    <row r="59" spans="1:35" ht="20.25" x14ac:dyDescent="0.25">
      <c r="A59" s="119" t="s">
        <v>22</v>
      </c>
      <c r="B59" s="108" t="s">
        <v>88</v>
      </c>
      <c r="C59" s="121" t="s">
        <v>161</v>
      </c>
      <c r="D59" s="105">
        <v>1</v>
      </c>
      <c r="E59" s="14" t="s">
        <v>57</v>
      </c>
      <c r="F59" s="11"/>
      <c r="G59" s="63">
        <f>(G62-G63)/G64</f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63">
        <v>0</v>
      </c>
    </row>
    <row r="60" spans="1:35" ht="18.75" customHeight="1" x14ac:dyDescent="0.25">
      <c r="A60" s="119"/>
      <c r="B60" s="108"/>
      <c r="C60" s="122"/>
      <c r="D60" s="106"/>
      <c r="E60" s="6" t="s">
        <v>163</v>
      </c>
      <c r="F60" s="7">
        <v>1</v>
      </c>
      <c r="G60" s="8">
        <v>1</v>
      </c>
      <c r="H60" s="8">
        <v>1</v>
      </c>
      <c r="I60" s="8">
        <v>1</v>
      </c>
      <c r="J60" s="8">
        <v>1</v>
      </c>
      <c r="K60" s="8">
        <v>1</v>
      </c>
      <c r="L60" s="8">
        <v>1</v>
      </c>
      <c r="M60" s="8">
        <v>1</v>
      </c>
      <c r="N60" s="8">
        <v>1</v>
      </c>
    </row>
    <row r="61" spans="1:35" ht="21.75" customHeight="1" x14ac:dyDescent="0.25">
      <c r="A61" s="119"/>
      <c r="B61" s="108"/>
      <c r="C61" s="122"/>
      <c r="D61" s="107"/>
      <c r="E61" s="6" t="s">
        <v>164</v>
      </c>
      <c r="F61" s="7">
        <f>F60*$D$53*$D59</f>
        <v>2</v>
      </c>
      <c r="G61" s="7">
        <f t="shared" ref="G61:N61" si="25">G60*$D$53*$D59</f>
        <v>2</v>
      </c>
      <c r="H61" s="7">
        <f t="shared" si="25"/>
        <v>2</v>
      </c>
      <c r="I61" s="7">
        <f t="shared" si="25"/>
        <v>2</v>
      </c>
      <c r="J61" s="7">
        <f t="shared" si="25"/>
        <v>2</v>
      </c>
      <c r="K61" s="7">
        <f t="shared" si="25"/>
        <v>2</v>
      </c>
      <c r="L61" s="7">
        <f t="shared" si="25"/>
        <v>2</v>
      </c>
      <c r="M61" s="7">
        <f t="shared" si="25"/>
        <v>2</v>
      </c>
      <c r="N61" s="7">
        <f t="shared" si="25"/>
        <v>2</v>
      </c>
    </row>
    <row r="62" spans="1:35" ht="58.5" hidden="1" customHeight="1" x14ac:dyDescent="0.25">
      <c r="A62" s="119"/>
      <c r="B62" s="108"/>
      <c r="C62" s="122"/>
      <c r="D62" s="38"/>
      <c r="E62" s="14" t="s">
        <v>58</v>
      </c>
      <c r="F62" s="11"/>
      <c r="G62" s="8"/>
      <c r="H62" s="8"/>
      <c r="I62" s="8"/>
      <c r="J62" s="8"/>
      <c r="K62" s="8"/>
      <c r="L62" s="8"/>
      <c r="M62" s="8"/>
      <c r="N62" s="8">
        <v>0</v>
      </c>
    </row>
    <row r="63" spans="1:35" ht="62.25" hidden="1" customHeight="1" x14ac:dyDescent="0.25">
      <c r="A63" s="119"/>
      <c r="B63" s="108"/>
      <c r="C63" s="122"/>
      <c r="D63" s="38"/>
      <c r="E63" s="14" t="s">
        <v>59</v>
      </c>
      <c r="F63" s="11"/>
      <c r="G63" s="8"/>
      <c r="H63" s="8"/>
      <c r="I63" s="8"/>
      <c r="J63" s="8"/>
      <c r="K63" s="8"/>
      <c r="L63" s="8"/>
      <c r="M63" s="8"/>
      <c r="N63" s="8">
        <v>0</v>
      </c>
    </row>
    <row r="64" spans="1:35" s="9" customFormat="1" ht="107.25" hidden="1" customHeight="1" x14ac:dyDescent="0.3">
      <c r="A64" s="119"/>
      <c r="B64" s="108"/>
      <c r="C64" s="123"/>
      <c r="D64" s="38"/>
      <c r="E64" s="14" t="s">
        <v>60</v>
      </c>
      <c r="F64" s="11"/>
      <c r="G64" s="8">
        <v>30977.8</v>
      </c>
      <c r="H64" s="8">
        <v>13732</v>
      </c>
      <c r="I64" s="8">
        <v>22439.1</v>
      </c>
      <c r="J64" s="8">
        <v>16543.2</v>
      </c>
      <c r="K64" s="8">
        <v>15450.9</v>
      </c>
      <c r="L64" s="8">
        <v>39821.199999999997</v>
      </c>
      <c r="M64" s="8">
        <v>12493.4</v>
      </c>
      <c r="N64" s="8">
        <v>554609.6</v>
      </c>
      <c r="O64" s="10" t="s">
        <v>206</v>
      </c>
      <c r="AI64" s="50"/>
    </row>
    <row r="65" spans="1:35" ht="20.25" customHeight="1" x14ac:dyDescent="0.25">
      <c r="A65" s="119" t="s">
        <v>23</v>
      </c>
      <c r="B65" s="108" t="s">
        <v>61</v>
      </c>
      <c r="C65" s="136" t="s">
        <v>155</v>
      </c>
      <c r="D65" s="105">
        <v>2</v>
      </c>
      <c r="E65" s="14" t="s">
        <v>62</v>
      </c>
      <c r="F65" s="11"/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</row>
    <row r="66" spans="1:35" ht="18.75" customHeight="1" x14ac:dyDescent="0.25">
      <c r="A66" s="119"/>
      <c r="B66" s="108"/>
      <c r="C66" s="137"/>
      <c r="D66" s="106"/>
      <c r="E66" s="6" t="s">
        <v>163</v>
      </c>
      <c r="F66" s="48">
        <v>1</v>
      </c>
      <c r="G66" s="8">
        <v>1</v>
      </c>
      <c r="H66" s="8">
        <v>1</v>
      </c>
      <c r="I66" s="8">
        <v>1</v>
      </c>
      <c r="J66" s="8">
        <v>1</v>
      </c>
      <c r="K66" s="8">
        <v>1</v>
      </c>
      <c r="L66" s="8">
        <v>1</v>
      </c>
      <c r="M66" s="8">
        <v>1</v>
      </c>
      <c r="N66" s="8">
        <v>1</v>
      </c>
    </row>
    <row r="67" spans="1:35" ht="15.75" x14ac:dyDescent="0.25">
      <c r="A67" s="119"/>
      <c r="B67" s="108"/>
      <c r="C67" s="137"/>
      <c r="D67" s="107"/>
      <c r="E67" s="6" t="s">
        <v>164</v>
      </c>
      <c r="F67" s="7">
        <f>F66*$D$53*$D65</f>
        <v>4</v>
      </c>
      <c r="G67" s="7">
        <f t="shared" ref="G67:N67" si="26">G66*$D$53*$D65</f>
        <v>4</v>
      </c>
      <c r="H67" s="7">
        <f t="shared" si="26"/>
        <v>4</v>
      </c>
      <c r="I67" s="7">
        <f t="shared" si="26"/>
        <v>4</v>
      </c>
      <c r="J67" s="7">
        <f t="shared" si="26"/>
        <v>4</v>
      </c>
      <c r="K67" s="7">
        <f t="shared" si="26"/>
        <v>4</v>
      </c>
      <c r="L67" s="7">
        <f t="shared" si="26"/>
        <v>4</v>
      </c>
      <c r="M67" s="7">
        <f t="shared" si="26"/>
        <v>4</v>
      </c>
      <c r="N67" s="7">
        <f t="shared" si="26"/>
        <v>4</v>
      </c>
    </row>
    <row r="68" spans="1:35" ht="63" hidden="1" customHeight="1" x14ac:dyDescent="0.25">
      <c r="A68" s="119"/>
      <c r="B68" s="108"/>
      <c r="C68" s="137"/>
      <c r="D68" s="38"/>
      <c r="E68" s="14" t="s">
        <v>63</v>
      </c>
      <c r="F68" s="11"/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</row>
    <row r="69" spans="1:35" ht="60.75" hidden="1" customHeight="1" x14ac:dyDescent="0.25">
      <c r="A69" s="119"/>
      <c r="B69" s="108"/>
      <c r="C69" s="137"/>
      <c r="D69" s="38"/>
      <c r="E69" s="14" t="s">
        <v>64</v>
      </c>
      <c r="F69" s="11"/>
      <c r="G69" s="8"/>
      <c r="H69" s="8"/>
      <c r="I69" s="8"/>
      <c r="J69" s="8"/>
      <c r="K69" s="8"/>
      <c r="L69" s="8"/>
      <c r="M69" s="8"/>
      <c r="N69" s="8"/>
    </row>
    <row r="70" spans="1:35" ht="57.75" hidden="1" customHeight="1" x14ac:dyDescent="0.25">
      <c r="A70" s="119"/>
      <c r="B70" s="108"/>
      <c r="C70" s="138"/>
      <c r="D70" s="38"/>
      <c r="E70" s="14" t="s">
        <v>65</v>
      </c>
      <c r="F70" s="11"/>
      <c r="G70" s="8"/>
      <c r="H70" s="8"/>
      <c r="I70" s="8"/>
      <c r="J70" s="8"/>
      <c r="K70" s="8"/>
      <c r="L70" s="8"/>
      <c r="M70" s="8"/>
      <c r="N70" s="8"/>
    </row>
    <row r="71" spans="1:35" ht="20.25" customHeight="1" x14ac:dyDescent="0.25">
      <c r="A71" s="119" t="s">
        <v>66</v>
      </c>
      <c r="B71" s="133" t="s">
        <v>67</v>
      </c>
      <c r="C71" s="121" t="s">
        <v>157</v>
      </c>
      <c r="D71" s="105">
        <v>2</v>
      </c>
      <c r="E71" s="13" t="s">
        <v>68</v>
      </c>
      <c r="F71" s="7"/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f>N74/N75</f>
        <v>0</v>
      </c>
    </row>
    <row r="72" spans="1:35" ht="15.75" x14ac:dyDescent="0.25">
      <c r="A72" s="119"/>
      <c r="B72" s="134"/>
      <c r="C72" s="122"/>
      <c r="D72" s="106"/>
      <c r="E72" s="6" t="s">
        <v>163</v>
      </c>
      <c r="F72" s="7">
        <v>1</v>
      </c>
      <c r="G72" s="45">
        <v>1</v>
      </c>
      <c r="H72" s="8">
        <v>1</v>
      </c>
      <c r="I72" s="8">
        <v>1</v>
      </c>
      <c r="J72" s="8">
        <v>1</v>
      </c>
      <c r="K72" s="8">
        <v>1</v>
      </c>
      <c r="L72" s="8">
        <v>1</v>
      </c>
      <c r="M72" s="8">
        <v>1</v>
      </c>
      <c r="N72" s="8">
        <v>1</v>
      </c>
    </row>
    <row r="73" spans="1:35" ht="69.75" customHeight="1" x14ac:dyDescent="0.25">
      <c r="A73" s="119"/>
      <c r="B73" s="134"/>
      <c r="C73" s="122"/>
      <c r="D73" s="107"/>
      <c r="E73" s="6" t="s">
        <v>164</v>
      </c>
      <c r="F73" s="7">
        <f>F72*$D$53*$D71</f>
        <v>4</v>
      </c>
      <c r="G73" s="7">
        <v>4</v>
      </c>
      <c r="H73" s="7">
        <f t="shared" ref="H73:N73" si="27">H72*$D$53*$D71</f>
        <v>4</v>
      </c>
      <c r="I73" s="7">
        <f t="shared" si="27"/>
        <v>4</v>
      </c>
      <c r="J73" s="7">
        <f t="shared" si="27"/>
        <v>4</v>
      </c>
      <c r="K73" s="7">
        <f t="shared" si="27"/>
        <v>4</v>
      </c>
      <c r="L73" s="7">
        <f t="shared" si="27"/>
        <v>4</v>
      </c>
      <c r="M73" s="7">
        <f t="shared" si="27"/>
        <v>4</v>
      </c>
      <c r="N73" s="7">
        <f t="shared" si="27"/>
        <v>4</v>
      </c>
    </row>
    <row r="74" spans="1:35" ht="57.75" hidden="1" x14ac:dyDescent="0.25">
      <c r="A74" s="119"/>
      <c r="B74" s="134"/>
      <c r="C74" s="122"/>
      <c r="D74" s="12"/>
      <c r="E74" s="13" t="s">
        <v>69</v>
      </c>
      <c r="F74" s="7"/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44">
        <v>0</v>
      </c>
    </row>
    <row r="75" spans="1:35" s="9" customFormat="1" ht="95.25" hidden="1" x14ac:dyDescent="0.25">
      <c r="A75" s="119"/>
      <c r="B75" s="135"/>
      <c r="C75" s="123"/>
      <c r="D75" s="12"/>
      <c r="E75" s="13" t="s">
        <v>70</v>
      </c>
      <c r="F75" s="7"/>
      <c r="G75" s="8">
        <f>G64</f>
        <v>30977.8</v>
      </c>
      <c r="H75" s="8">
        <f t="shared" ref="H75:N75" si="28">H64</f>
        <v>13732</v>
      </c>
      <c r="I75" s="8">
        <f t="shared" si="28"/>
        <v>22439.1</v>
      </c>
      <c r="J75" s="8">
        <f t="shared" si="28"/>
        <v>16543.2</v>
      </c>
      <c r="K75" s="8">
        <f>K64</f>
        <v>15450.9</v>
      </c>
      <c r="L75" s="8">
        <f t="shared" si="28"/>
        <v>39821.199999999997</v>
      </c>
      <c r="M75" s="8">
        <f t="shared" si="28"/>
        <v>12493.4</v>
      </c>
      <c r="N75" s="8">
        <f t="shared" si="28"/>
        <v>554609.6</v>
      </c>
      <c r="AH75" s="24"/>
      <c r="AI75" s="29"/>
    </row>
    <row r="76" spans="1:35" ht="51.75" customHeight="1" x14ac:dyDescent="0.25">
      <c r="A76" s="80" t="s">
        <v>24</v>
      </c>
      <c r="B76" s="117" t="s">
        <v>71</v>
      </c>
      <c r="C76" s="118"/>
      <c r="D76" s="12">
        <v>1</v>
      </c>
      <c r="E76" s="81"/>
      <c r="F76" s="7">
        <f>F79+F84+F89</f>
        <v>2.5</v>
      </c>
      <c r="G76" s="7">
        <f t="shared" ref="G76:N76" si="29">G79+G84+G89</f>
        <v>1.5</v>
      </c>
      <c r="H76" s="7">
        <f t="shared" si="29"/>
        <v>1.5</v>
      </c>
      <c r="I76" s="7">
        <f t="shared" si="29"/>
        <v>1.5</v>
      </c>
      <c r="J76" s="7">
        <f t="shared" si="29"/>
        <v>1.5</v>
      </c>
      <c r="K76" s="7">
        <f t="shared" si="29"/>
        <v>1.5</v>
      </c>
      <c r="L76" s="7">
        <f t="shared" si="29"/>
        <v>1.5</v>
      </c>
      <c r="M76" s="7">
        <f t="shared" si="29"/>
        <v>1.5</v>
      </c>
      <c r="N76" s="7">
        <f t="shared" si="29"/>
        <v>2.5</v>
      </c>
    </row>
    <row r="77" spans="1:35" ht="20.25" customHeight="1" x14ac:dyDescent="0.25">
      <c r="A77" s="119" t="s">
        <v>25</v>
      </c>
      <c r="B77" s="133" t="s">
        <v>72</v>
      </c>
      <c r="C77" s="121" t="s">
        <v>154</v>
      </c>
      <c r="D77" s="105">
        <v>1</v>
      </c>
      <c r="E77" s="13" t="s">
        <v>151</v>
      </c>
      <c r="F77" s="7"/>
      <c r="G77" s="8">
        <f>G80/G81</f>
        <v>0.5</v>
      </c>
      <c r="H77" s="8">
        <f t="shared" ref="H77:N77" si="30">H80/H81</f>
        <v>0.5</v>
      </c>
      <c r="I77" s="8">
        <f t="shared" si="30"/>
        <v>0.5</v>
      </c>
      <c r="J77" s="8">
        <f t="shared" si="30"/>
        <v>0.5</v>
      </c>
      <c r="K77" s="8">
        <f t="shared" si="30"/>
        <v>0.5</v>
      </c>
      <c r="L77" s="8">
        <f t="shared" si="30"/>
        <v>0.5</v>
      </c>
      <c r="M77" s="8">
        <f t="shared" si="30"/>
        <v>0.5</v>
      </c>
      <c r="N77" s="8">
        <f t="shared" si="30"/>
        <v>1</v>
      </c>
    </row>
    <row r="78" spans="1:35" ht="15.75" x14ac:dyDescent="0.25">
      <c r="A78" s="119"/>
      <c r="B78" s="134"/>
      <c r="C78" s="122"/>
      <c r="D78" s="106"/>
      <c r="E78" s="6" t="s">
        <v>163</v>
      </c>
      <c r="F78" s="7">
        <v>1</v>
      </c>
      <c r="G78" s="45">
        <v>0</v>
      </c>
      <c r="H78" s="45">
        <v>0</v>
      </c>
      <c r="I78" s="45">
        <v>0</v>
      </c>
      <c r="J78" s="45">
        <f>(J77-$H$77)/($N$77-$H$77)</f>
        <v>0</v>
      </c>
      <c r="K78" s="45">
        <f>(K77-$H$77)/($N$77-$H$77)</f>
        <v>0</v>
      </c>
      <c r="L78" s="45">
        <f>(L77-$H$77)/($N$77-$H$77)</f>
        <v>0</v>
      </c>
      <c r="M78" s="45">
        <f>(M77-$H$77)/($N$77-$H$77)</f>
        <v>0</v>
      </c>
      <c r="N78" s="45">
        <f>(N77-$H$77)/($N$77-$H$77)</f>
        <v>1</v>
      </c>
    </row>
    <row r="79" spans="1:35" ht="15.75" x14ac:dyDescent="0.25">
      <c r="A79" s="119"/>
      <c r="B79" s="134"/>
      <c r="C79" s="122"/>
      <c r="D79" s="107"/>
      <c r="E79" s="6" t="s">
        <v>164</v>
      </c>
      <c r="F79" s="7">
        <f>F78*$D$76*$D77</f>
        <v>1</v>
      </c>
      <c r="G79" s="7">
        <f t="shared" ref="G79:N79" si="31">G78*$D$76*$D77</f>
        <v>0</v>
      </c>
      <c r="H79" s="7">
        <f t="shared" si="31"/>
        <v>0</v>
      </c>
      <c r="I79" s="7">
        <f t="shared" si="31"/>
        <v>0</v>
      </c>
      <c r="J79" s="7">
        <f t="shared" si="31"/>
        <v>0</v>
      </c>
      <c r="K79" s="7">
        <f t="shared" si="31"/>
        <v>0</v>
      </c>
      <c r="L79" s="7">
        <f t="shared" si="31"/>
        <v>0</v>
      </c>
      <c r="M79" s="7">
        <f t="shared" si="31"/>
        <v>0</v>
      </c>
      <c r="N79" s="7">
        <f t="shared" si="31"/>
        <v>1</v>
      </c>
    </row>
    <row r="80" spans="1:35" ht="178.5" hidden="1" customHeight="1" x14ac:dyDescent="0.25">
      <c r="A80" s="119"/>
      <c r="B80" s="134"/>
      <c r="C80" s="122"/>
      <c r="D80" s="12"/>
      <c r="E80" s="13" t="s">
        <v>73</v>
      </c>
      <c r="F80" s="7"/>
      <c r="G80" s="8">
        <v>1</v>
      </c>
      <c r="H80" s="8">
        <v>1</v>
      </c>
      <c r="I80" s="8">
        <v>1</v>
      </c>
      <c r="J80" s="8">
        <v>1</v>
      </c>
      <c r="K80" s="8">
        <v>1</v>
      </c>
      <c r="L80" s="8">
        <v>1</v>
      </c>
      <c r="M80" s="8">
        <v>1</v>
      </c>
      <c r="N80" s="8">
        <v>2</v>
      </c>
    </row>
    <row r="81" spans="1:35" ht="58.5" customHeight="1" x14ac:dyDescent="0.25">
      <c r="A81" s="119"/>
      <c r="B81" s="135"/>
      <c r="C81" s="123"/>
      <c r="D81" s="12"/>
      <c r="E81" s="13" t="s">
        <v>74</v>
      </c>
      <c r="F81" s="7"/>
      <c r="G81" s="8">
        <v>2</v>
      </c>
      <c r="H81" s="8">
        <v>2</v>
      </c>
      <c r="I81" s="8">
        <v>2</v>
      </c>
      <c r="J81" s="8">
        <v>2</v>
      </c>
      <c r="K81" s="8">
        <v>2</v>
      </c>
      <c r="L81" s="8">
        <v>2</v>
      </c>
      <c r="M81" s="8">
        <v>2</v>
      </c>
      <c r="N81" s="8">
        <v>2</v>
      </c>
    </row>
    <row r="82" spans="1:35" ht="20.25" x14ac:dyDescent="0.25">
      <c r="A82" s="119" t="s">
        <v>26</v>
      </c>
      <c r="B82" s="133" t="s">
        <v>75</v>
      </c>
      <c r="C82" s="121" t="s">
        <v>154</v>
      </c>
      <c r="D82" s="105">
        <v>1</v>
      </c>
      <c r="E82" s="13" t="s">
        <v>142</v>
      </c>
      <c r="F82" s="7"/>
      <c r="G82" s="8">
        <f>G85/G86</f>
        <v>1</v>
      </c>
      <c r="H82" s="8">
        <f t="shared" ref="H82:N82" si="32">H85/H86</f>
        <v>1</v>
      </c>
      <c r="I82" s="8">
        <f t="shared" si="32"/>
        <v>1</v>
      </c>
      <c r="J82" s="8">
        <f t="shared" si="32"/>
        <v>1</v>
      </c>
      <c r="K82" s="8">
        <f t="shared" si="32"/>
        <v>1</v>
      </c>
      <c r="L82" s="8">
        <f t="shared" si="32"/>
        <v>1</v>
      </c>
      <c r="M82" s="8">
        <f t="shared" si="32"/>
        <v>1</v>
      </c>
      <c r="N82" s="8">
        <f t="shared" si="32"/>
        <v>1</v>
      </c>
    </row>
    <row r="83" spans="1:35" ht="15.75" x14ac:dyDescent="0.25">
      <c r="A83" s="119"/>
      <c r="B83" s="134"/>
      <c r="C83" s="122"/>
      <c r="D83" s="106"/>
      <c r="E83" s="6" t="s">
        <v>163</v>
      </c>
      <c r="F83" s="7">
        <v>1</v>
      </c>
      <c r="G83" s="40">
        <f>(G82-$H$77)/($N$77-$H$77)</f>
        <v>1</v>
      </c>
      <c r="H83" s="40">
        <f t="shared" ref="H83:N83" si="33">(H82-$H$77)/($N$77-$H$77)</f>
        <v>1</v>
      </c>
      <c r="I83" s="40">
        <f t="shared" si="33"/>
        <v>1</v>
      </c>
      <c r="J83" s="40">
        <f t="shared" si="33"/>
        <v>1</v>
      </c>
      <c r="K83" s="40">
        <f t="shared" si="33"/>
        <v>1</v>
      </c>
      <c r="L83" s="40">
        <f t="shared" si="33"/>
        <v>1</v>
      </c>
      <c r="M83" s="40">
        <f t="shared" si="33"/>
        <v>1</v>
      </c>
      <c r="N83" s="40">
        <f t="shared" si="33"/>
        <v>1</v>
      </c>
    </row>
    <row r="84" spans="1:35" ht="67.5" customHeight="1" x14ac:dyDescent="0.25">
      <c r="A84" s="119"/>
      <c r="B84" s="134"/>
      <c r="C84" s="122"/>
      <c r="D84" s="107"/>
      <c r="E84" s="6" t="s">
        <v>164</v>
      </c>
      <c r="F84" s="7">
        <f>F83*$D$76*$D82</f>
        <v>1</v>
      </c>
      <c r="G84" s="7">
        <f t="shared" ref="G84:N84" si="34">G83*$D$76*$D82</f>
        <v>1</v>
      </c>
      <c r="H84" s="7">
        <f t="shared" si="34"/>
        <v>1</v>
      </c>
      <c r="I84" s="7">
        <f t="shared" si="34"/>
        <v>1</v>
      </c>
      <c r="J84" s="7">
        <f t="shared" si="34"/>
        <v>1</v>
      </c>
      <c r="K84" s="7">
        <f t="shared" si="34"/>
        <v>1</v>
      </c>
      <c r="L84" s="7">
        <f t="shared" si="34"/>
        <v>1</v>
      </c>
      <c r="M84" s="7">
        <f t="shared" si="34"/>
        <v>1</v>
      </c>
      <c r="N84" s="7">
        <f t="shared" si="34"/>
        <v>1</v>
      </c>
    </row>
    <row r="85" spans="1:35" ht="95.25" hidden="1" x14ac:dyDescent="0.25">
      <c r="A85" s="119"/>
      <c r="B85" s="134"/>
      <c r="C85" s="122"/>
      <c r="D85" s="12"/>
      <c r="E85" s="13" t="s">
        <v>76</v>
      </c>
      <c r="F85" s="7"/>
      <c r="G85" s="8">
        <v>1</v>
      </c>
      <c r="H85" s="8">
        <v>1</v>
      </c>
      <c r="I85" s="8">
        <v>1</v>
      </c>
      <c r="J85" s="8">
        <v>1</v>
      </c>
      <c r="K85" s="8">
        <v>1</v>
      </c>
      <c r="L85" s="8">
        <v>1</v>
      </c>
      <c r="M85" s="8">
        <v>1</v>
      </c>
      <c r="N85" s="8">
        <v>2</v>
      </c>
    </row>
    <row r="86" spans="1:35" ht="120.75" hidden="1" customHeight="1" x14ac:dyDescent="0.25">
      <c r="A86" s="119"/>
      <c r="B86" s="135"/>
      <c r="C86" s="123"/>
      <c r="D86" s="12"/>
      <c r="E86" s="13" t="s">
        <v>77</v>
      </c>
      <c r="F86" s="7"/>
      <c r="G86" s="8">
        <v>1</v>
      </c>
      <c r="H86" s="8">
        <v>1</v>
      </c>
      <c r="I86" s="8">
        <v>1</v>
      </c>
      <c r="J86" s="8">
        <v>1</v>
      </c>
      <c r="K86" s="8">
        <v>1</v>
      </c>
      <c r="L86" s="8">
        <v>1</v>
      </c>
      <c r="M86" s="8">
        <v>1</v>
      </c>
      <c r="N86" s="8">
        <v>2</v>
      </c>
    </row>
    <row r="87" spans="1:35" ht="20.25" x14ac:dyDescent="0.25">
      <c r="A87" s="119" t="s">
        <v>27</v>
      </c>
      <c r="B87" s="133" t="s">
        <v>78</v>
      </c>
      <c r="C87" s="121" t="s">
        <v>154</v>
      </c>
      <c r="D87" s="105">
        <v>0.5</v>
      </c>
      <c r="E87" s="13" t="s">
        <v>141</v>
      </c>
      <c r="F87" s="7"/>
      <c r="G87" s="8">
        <f>G90/G91</f>
        <v>1</v>
      </c>
      <c r="H87" s="8">
        <f t="shared" ref="H87:N87" si="35">H90/H91</f>
        <v>1</v>
      </c>
      <c r="I87" s="8">
        <f t="shared" si="35"/>
        <v>1</v>
      </c>
      <c r="J87" s="8">
        <f t="shared" si="35"/>
        <v>1</v>
      </c>
      <c r="K87" s="8">
        <f t="shared" si="35"/>
        <v>1</v>
      </c>
      <c r="L87" s="8">
        <f t="shared" si="35"/>
        <v>1</v>
      </c>
      <c r="M87" s="8">
        <v>1</v>
      </c>
      <c r="N87" s="8">
        <f t="shared" si="35"/>
        <v>1</v>
      </c>
    </row>
    <row r="88" spans="1:35" ht="15.75" x14ac:dyDescent="0.25">
      <c r="A88" s="119"/>
      <c r="B88" s="134"/>
      <c r="C88" s="122"/>
      <c r="D88" s="106"/>
      <c r="E88" s="6" t="s">
        <v>163</v>
      </c>
      <c r="F88" s="7">
        <v>1</v>
      </c>
      <c r="G88" s="8">
        <v>1</v>
      </c>
      <c r="H88" s="8">
        <v>1</v>
      </c>
      <c r="I88" s="8">
        <v>1</v>
      </c>
      <c r="J88" s="8">
        <v>1</v>
      </c>
      <c r="K88" s="8">
        <v>1</v>
      </c>
      <c r="L88" s="8">
        <v>1</v>
      </c>
      <c r="M88" s="8">
        <v>1</v>
      </c>
      <c r="N88" s="8">
        <v>1</v>
      </c>
    </row>
    <row r="89" spans="1:35" ht="58.5" customHeight="1" x14ac:dyDescent="0.25">
      <c r="A89" s="119"/>
      <c r="B89" s="134"/>
      <c r="C89" s="122"/>
      <c r="D89" s="107"/>
      <c r="E89" s="6" t="s">
        <v>164</v>
      </c>
      <c r="F89" s="7">
        <f>F88*$D$76*$D87</f>
        <v>0.5</v>
      </c>
      <c r="G89" s="7">
        <f t="shared" ref="G89:N89" si="36">G88*$D$76*$D87</f>
        <v>0.5</v>
      </c>
      <c r="H89" s="7">
        <f t="shared" si="36"/>
        <v>0.5</v>
      </c>
      <c r="I89" s="7">
        <f t="shared" si="36"/>
        <v>0.5</v>
      </c>
      <c r="J89" s="7">
        <f t="shared" si="36"/>
        <v>0.5</v>
      </c>
      <c r="K89" s="7">
        <f t="shared" si="36"/>
        <v>0.5</v>
      </c>
      <c r="L89" s="7">
        <f t="shared" si="36"/>
        <v>0.5</v>
      </c>
      <c r="M89" s="7">
        <f t="shared" si="36"/>
        <v>0.5</v>
      </c>
      <c r="N89" s="7">
        <f t="shared" si="36"/>
        <v>0.5</v>
      </c>
    </row>
    <row r="90" spans="1:35" s="9" customFormat="1" ht="168" hidden="1" customHeight="1" x14ac:dyDescent="0.25">
      <c r="A90" s="119"/>
      <c r="B90" s="134"/>
      <c r="C90" s="122"/>
      <c r="D90" s="12"/>
      <c r="E90" s="13" t="s">
        <v>79</v>
      </c>
      <c r="F90" s="7"/>
      <c r="G90" s="8">
        <v>9673.1</v>
      </c>
      <c r="H90" s="8">
        <v>3925.2</v>
      </c>
      <c r="I90" s="8">
        <v>8959.6</v>
      </c>
      <c r="J90" s="8">
        <v>5190.2</v>
      </c>
      <c r="K90" s="8">
        <v>2139.1</v>
      </c>
      <c r="L90" s="8">
        <v>16503.099999999999</v>
      </c>
      <c r="M90" s="8">
        <v>0</v>
      </c>
      <c r="N90" s="8">
        <v>1000</v>
      </c>
      <c r="O90" s="36" t="s">
        <v>196</v>
      </c>
      <c r="AI90" s="29"/>
    </row>
    <row r="91" spans="1:35" s="9" customFormat="1" ht="143.25" hidden="1" customHeight="1" x14ac:dyDescent="0.25">
      <c r="A91" s="119"/>
      <c r="B91" s="135"/>
      <c r="C91" s="123"/>
      <c r="D91" s="12"/>
      <c r="E91" s="13" t="s">
        <v>80</v>
      </c>
      <c r="F91" s="7"/>
      <c r="G91" s="8">
        <f>G90</f>
        <v>9673.1</v>
      </c>
      <c r="H91" s="8">
        <f>H90</f>
        <v>3925.2</v>
      </c>
      <c r="I91" s="8">
        <f t="shared" ref="I91:M91" si="37">I90</f>
        <v>8959.6</v>
      </c>
      <c r="J91" s="8">
        <f t="shared" si="37"/>
        <v>5190.2</v>
      </c>
      <c r="K91" s="8">
        <f t="shared" si="37"/>
        <v>2139.1</v>
      </c>
      <c r="L91" s="8">
        <f t="shared" si="37"/>
        <v>16503.099999999999</v>
      </c>
      <c r="M91" s="8">
        <f t="shared" si="37"/>
        <v>0</v>
      </c>
      <c r="N91" s="8">
        <v>1000</v>
      </c>
      <c r="O91" s="36"/>
      <c r="AI91" s="29"/>
    </row>
    <row r="92" spans="1:35" ht="47.25" customHeight="1" x14ac:dyDescent="0.25">
      <c r="A92" s="56" t="s">
        <v>28</v>
      </c>
      <c r="B92" s="117" t="s">
        <v>180</v>
      </c>
      <c r="C92" s="118"/>
      <c r="D92" s="12">
        <v>2</v>
      </c>
      <c r="E92" s="81"/>
      <c r="F92" s="7">
        <f>F95+F98+F101+F104+F107+F110+F113</f>
        <v>26</v>
      </c>
      <c r="G92" s="7">
        <f t="shared" ref="G92:N92" si="38">G95+G98+G101+G104+G107+G110+G113</f>
        <v>26</v>
      </c>
      <c r="H92" s="7">
        <f t="shared" si="38"/>
        <v>26</v>
      </c>
      <c r="I92" s="7">
        <f t="shared" si="38"/>
        <v>26</v>
      </c>
      <c r="J92" s="7">
        <f t="shared" si="38"/>
        <v>26</v>
      </c>
      <c r="K92" s="7">
        <f t="shared" si="38"/>
        <v>26</v>
      </c>
      <c r="L92" s="7">
        <f t="shared" si="38"/>
        <v>26</v>
      </c>
      <c r="M92" s="7">
        <f t="shared" si="38"/>
        <v>26</v>
      </c>
      <c r="N92" s="7">
        <f t="shared" si="38"/>
        <v>26</v>
      </c>
    </row>
    <row r="93" spans="1:35" s="9" customFormat="1" ht="30" x14ac:dyDescent="0.25">
      <c r="A93" s="126" t="s">
        <v>29</v>
      </c>
      <c r="B93" s="124" t="s">
        <v>82</v>
      </c>
      <c r="C93" s="121" t="s">
        <v>123</v>
      </c>
      <c r="D93" s="105">
        <v>2</v>
      </c>
      <c r="E93" s="13" t="s">
        <v>143</v>
      </c>
      <c r="F93" s="7"/>
      <c r="G93" s="25" t="s">
        <v>123</v>
      </c>
      <c r="H93" s="25" t="s">
        <v>123</v>
      </c>
      <c r="I93" s="25" t="s">
        <v>123</v>
      </c>
      <c r="J93" s="25" t="s">
        <v>123</v>
      </c>
      <c r="K93" s="25" t="s">
        <v>123</v>
      </c>
      <c r="L93" s="25" t="s">
        <v>123</v>
      </c>
      <c r="M93" s="25" t="s">
        <v>123</v>
      </c>
      <c r="N93" s="25" t="s">
        <v>123</v>
      </c>
      <c r="AI93" s="29"/>
    </row>
    <row r="94" spans="1:35" ht="21" customHeight="1" x14ac:dyDescent="0.25">
      <c r="A94" s="127"/>
      <c r="B94" s="125"/>
      <c r="C94" s="122"/>
      <c r="D94" s="106"/>
      <c r="E94" s="6" t="s">
        <v>163</v>
      </c>
      <c r="F94" s="7">
        <v>1</v>
      </c>
      <c r="G94" s="25">
        <v>1</v>
      </c>
      <c r="H94" s="25">
        <v>1</v>
      </c>
      <c r="I94" s="25">
        <v>1</v>
      </c>
      <c r="J94" s="25">
        <v>1</v>
      </c>
      <c r="K94" s="25">
        <v>1</v>
      </c>
      <c r="L94" s="25">
        <v>1</v>
      </c>
      <c r="M94" s="25">
        <v>1</v>
      </c>
      <c r="N94" s="25">
        <v>1</v>
      </c>
    </row>
    <row r="95" spans="1:35" ht="36.75" customHeight="1" x14ac:dyDescent="0.25">
      <c r="A95" s="128"/>
      <c r="B95" s="129"/>
      <c r="C95" s="123"/>
      <c r="D95" s="107"/>
      <c r="E95" s="6" t="s">
        <v>164</v>
      </c>
      <c r="F95" s="7">
        <f>F94*$D$92*$D93</f>
        <v>4</v>
      </c>
      <c r="G95" s="7">
        <f t="shared" ref="G95:N95" si="39">G94*$D$92*$D93</f>
        <v>4</v>
      </c>
      <c r="H95" s="7">
        <f t="shared" si="39"/>
        <v>4</v>
      </c>
      <c r="I95" s="7">
        <f t="shared" si="39"/>
        <v>4</v>
      </c>
      <c r="J95" s="7">
        <f t="shared" si="39"/>
        <v>4</v>
      </c>
      <c r="K95" s="7">
        <f t="shared" si="39"/>
        <v>4</v>
      </c>
      <c r="L95" s="7">
        <f t="shared" si="39"/>
        <v>4</v>
      </c>
      <c r="M95" s="7">
        <f t="shared" si="39"/>
        <v>4</v>
      </c>
      <c r="N95" s="7">
        <f t="shared" si="39"/>
        <v>4</v>
      </c>
    </row>
    <row r="96" spans="1:35" s="9" customFormat="1" ht="57.75" customHeight="1" x14ac:dyDescent="0.25">
      <c r="A96" s="126" t="s">
        <v>30</v>
      </c>
      <c r="B96" s="124" t="s">
        <v>145</v>
      </c>
      <c r="C96" s="121" t="s">
        <v>123</v>
      </c>
      <c r="D96" s="105">
        <v>2</v>
      </c>
      <c r="E96" s="13" t="s">
        <v>144</v>
      </c>
      <c r="F96" s="7"/>
      <c r="G96" s="25" t="s">
        <v>123</v>
      </c>
      <c r="H96" s="25" t="s">
        <v>192</v>
      </c>
      <c r="I96" s="25" t="s">
        <v>192</v>
      </c>
      <c r="J96" s="25" t="s">
        <v>123</v>
      </c>
      <c r="K96" s="25" t="s">
        <v>123</v>
      </c>
      <c r="L96" s="25" t="s">
        <v>123</v>
      </c>
      <c r="M96" s="25" t="s">
        <v>123</v>
      </c>
      <c r="N96" s="25" t="s">
        <v>123</v>
      </c>
      <c r="AI96" s="29"/>
    </row>
    <row r="97" spans="1:35" ht="19.5" customHeight="1" x14ac:dyDescent="0.25">
      <c r="A97" s="127"/>
      <c r="B97" s="125"/>
      <c r="C97" s="122"/>
      <c r="D97" s="106"/>
      <c r="E97" s="6" t="s">
        <v>163</v>
      </c>
      <c r="F97" s="7">
        <v>1</v>
      </c>
      <c r="G97" s="25">
        <v>1</v>
      </c>
      <c r="H97" s="25">
        <v>1</v>
      </c>
      <c r="I97" s="25">
        <v>1</v>
      </c>
      <c r="J97" s="25">
        <v>1</v>
      </c>
      <c r="K97" s="25">
        <v>1</v>
      </c>
      <c r="L97" s="25">
        <v>1</v>
      </c>
      <c r="M97" s="25">
        <v>1</v>
      </c>
      <c r="N97" s="25">
        <v>1</v>
      </c>
    </row>
    <row r="98" spans="1:35" ht="94.5" customHeight="1" x14ac:dyDescent="0.25">
      <c r="A98" s="128"/>
      <c r="B98" s="129"/>
      <c r="C98" s="123"/>
      <c r="D98" s="107"/>
      <c r="E98" s="6" t="s">
        <v>164</v>
      </c>
      <c r="F98" s="64">
        <f>F97*$D$92*$D96</f>
        <v>4</v>
      </c>
      <c r="G98" s="64">
        <v>4</v>
      </c>
      <c r="H98" s="64">
        <f t="shared" ref="H98:N98" si="40">H97*$D$92*$D96</f>
        <v>4</v>
      </c>
      <c r="I98" s="64">
        <f t="shared" si="40"/>
        <v>4</v>
      </c>
      <c r="J98" s="64">
        <f t="shared" si="40"/>
        <v>4</v>
      </c>
      <c r="K98" s="64">
        <f t="shared" si="40"/>
        <v>4</v>
      </c>
      <c r="L98" s="64">
        <f t="shared" si="40"/>
        <v>4</v>
      </c>
      <c r="M98" s="64">
        <f t="shared" si="40"/>
        <v>4</v>
      </c>
      <c r="N98" s="64">
        <f t="shared" si="40"/>
        <v>4</v>
      </c>
    </row>
    <row r="99" spans="1:35" s="9" customFormat="1" ht="30" x14ac:dyDescent="0.25">
      <c r="A99" s="119" t="s">
        <v>31</v>
      </c>
      <c r="B99" s="124" t="s">
        <v>83</v>
      </c>
      <c r="C99" s="121" t="s">
        <v>123</v>
      </c>
      <c r="D99" s="105">
        <v>2</v>
      </c>
      <c r="E99" s="13" t="s">
        <v>146</v>
      </c>
      <c r="F99" s="7"/>
      <c r="G99" s="25" t="s">
        <v>123</v>
      </c>
      <c r="H99" s="25" t="s">
        <v>123</v>
      </c>
      <c r="I99" s="25" t="s">
        <v>123</v>
      </c>
      <c r="J99" s="25" t="s">
        <v>123</v>
      </c>
      <c r="K99" s="25" t="s">
        <v>123</v>
      </c>
      <c r="L99" s="25" t="s">
        <v>123</v>
      </c>
      <c r="M99" s="25" t="s">
        <v>123</v>
      </c>
      <c r="N99" s="25" t="s">
        <v>123</v>
      </c>
      <c r="AI99" s="29"/>
    </row>
    <row r="100" spans="1:35" s="9" customFormat="1" ht="19.5" customHeight="1" x14ac:dyDescent="0.25">
      <c r="A100" s="119"/>
      <c r="B100" s="125"/>
      <c r="C100" s="122"/>
      <c r="D100" s="106"/>
      <c r="E100" s="6" t="s">
        <v>163</v>
      </c>
      <c r="F100" s="7">
        <v>1</v>
      </c>
      <c r="G100" s="25">
        <v>1</v>
      </c>
      <c r="H100" s="25">
        <v>1</v>
      </c>
      <c r="I100" s="25">
        <v>1</v>
      </c>
      <c r="J100" s="25">
        <v>1</v>
      </c>
      <c r="K100" s="25">
        <v>1</v>
      </c>
      <c r="L100" s="25">
        <v>1</v>
      </c>
      <c r="M100" s="25">
        <v>1</v>
      </c>
      <c r="N100" s="25">
        <v>1</v>
      </c>
      <c r="AI100" s="29"/>
    </row>
    <row r="101" spans="1:35" ht="25.5" customHeight="1" x14ac:dyDescent="0.25">
      <c r="A101" s="119"/>
      <c r="B101" s="125"/>
      <c r="C101" s="122"/>
      <c r="D101" s="107"/>
      <c r="E101" s="6" t="s">
        <v>164</v>
      </c>
      <c r="F101" s="7">
        <f>F100*$D$92*$D99</f>
        <v>4</v>
      </c>
      <c r="G101" s="7">
        <f t="shared" ref="G101:N101" si="41">G100*$D$92*$D99</f>
        <v>4</v>
      </c>
      <c r="H101" s="7">
        <f t="shared" si="41"/>
        <v>4</v>
      </c>
      <c r="I101" s="7">
        <f t="shared" si="41"/>
        <v>4</v>
      </c>
      <c r="J101" s="7">
        <f t="shared" si="41"/>
        <v>4</v>
      </c>
      <c r="K101" s="7">
        <f t="shared" si="41"/>
        <v>4</v>
      </c>
      <c r="L101" s="7">
        <f t="shared" si="41"/>
        <v>4</v>
      </c>
      <c r="M101" s="7">
        <f t="shared" si="41"/>
        <v>4</v>
      </c>
      <c r="N101" s="7">
        <f t="shared" si="41"/>
        <v>4</v>
      </c>
    </row>
    <row r="102" spans="1:35" s="9" customFormat="1" ht="60.75" customHeight="1" x14ac:dyDescent="0.25">
      <c r="A102" s="119" t="s">
        <v>32</v>
      </c>
      <c r="B102" s="124" t="s">
        <v>148</v>
      </c>
      <c r="C102" s="122"/>
      <c r="D102" s="105">
        <v>2</v>
      </c>
      <c r="E102" s="13" t="s">
        <v>182</v>
      </c>
      <c r="F102" s="37"/>
      <c r="G102" s="25" t="s">
        <v>123</v>
      </c>
      <c r="H102" s="25" t="s">
        <v>123</v>
      </c>
      <c r="I102" s="25" t="s">
        <v>123</v>
      </c>
      <c r="J102" s="25" t="s">
        <v>123</v>
      </c>
      <c r="K102" s="25" t="s">
        <v>123</v>
      </c>
      <c r="L102" s="25" t="s">
        <v>123</v>
      </c>
      <c r="M102" s="25" t="s">
        <v>123</v>
      </c>
      <c r="N102" s="25" t="s">
        <v>123</v>
      </c>
      <c r="AI102" s="29"/>
    </row>
    <row r="103" spans="1:35" ht="19.5" customHeight="1" x14ac:dyDescent="0.25">
      <c r="A103" s="119"/>
      <c r="B103" s="125"/>
      <c r="C103" s="122"/>
      <c r="D103" s="106"/>
      <c r="E103" s="13" t="s">
        <v>120</v>
      </c>
      <c r="F103" s="7">
        <v>1</v>
      </c>
      <c r="G103" s="25">
        <v>1</v>
      </c>
      <c r="H103" s="25">
        <v>1</v>
      </c>
      <c r="I103" s="25">
        <v>1</v>
      </c>
      <c r="J103" s="25">
        <v>1</v>
      </c>
      <c r="K103" s="25">
        <v>1</v>
      </c>
      <c r="L103" s="25">
        <v>1</v>
      </c>
      <c r="M103" s="25">
        <v>1</v>
      </c>
      <c r="N103" s="25">
        <v>1</v>
      </c>
    </row>
    <row r="104" spans="1:35" ht="39" customHeight="1" x14ac:dyDescent="0.25">
      <c r="A104" s="119"/>
      <c r="B104" s="125"/>
      <c r="C104" s="122"/>
      <c r="D104" s="107"/>
      <c r="E104" s="6" t="s">
        <v>164</v>
      </c>
      <c r="F104" s="7">
        <f>F103*$D$92*$D102</f>
        <v>4</v>
      </c>
      <c r="G104" s="7">
        <v>4</v>
      </c>
      <c r="H104" s="7">
        <v>4</v>
      </c>
      <c r="I104" s="7">
        <v>4</v>
      </c>
      <c r="J104" s="7">
        <f>J103*$D$92*$D102</f>
        <v>4</v>
      </c>
      <c r="K104" s="7">
        <f>K103*$D$92*$D102</f>
        <v>4</v>
      </c>
      <c r="L104" s="7">
        <f>L103*$D$92*$D102</f>
        <v>4</v>
      </c>
      <c r="M104" s="7">
        <f>M103*$D$92*$D102</f>
        <v>4</v>
      </c>
      <c r="N104" s="7">
        <f>N103*$D$92*$D102</f>
        <v>4</v>
      </c>
    </row>
    <row r="105" spans="1:35" s="9" customFormat="1" ht="66" customHeight="1" x14ac:dyDescent="0.25">
      <c r="A105" s="119" t="s">
        <v>33</v>
      </c>
      <c r="B105" s="124" t="s">
        <v>149</v>
      </c>
      <c r="C105" s="122"/>
      <c r="D105" s="105">
        <v>2</v>
      </c>
      <c r="E105" s="13" t="s">
        <v>183</v>
      </c>
      <c r="F105" s="37"/>
      <c r="G105" s="25" t="s">
        <v>123</v>
      </c>
      <c r="H105" s="25" t="s">
        <v>123</v>
      </c>
      <c r="I105" s="25" t="s">
        <v>123</v>
      </c>
      <c r="J105" s="25" t="s">
        <v>123</v>
      </c>
      <c r="K105" s="25" t="s">
        <v>123</v>
      </c>
      <c r="L105" s="25" t="s">
        <v>123</v>
      </c>
      <c r="M105" s="25" t="s">
        <v>123</v>
      </c>
      <c r="N105" s="25" t="s">
        <v>123</v>
      </c>
      <c r="AI105" s="29"/>
    </row>
    <row r="106" spans="1:35" ht="19.5" customHeight="1" x14ac:dyDescent="0.25">
      <c r="A106" s="119"/>
      <c r="B106" s="125"/>
      <c r="C106" s="122"/>
      <c r="D106" s="106"/>
      <c r="E106" s="13" t="s">
        <v>120</v>
      </c>
      <c r="F106" s="7">
        <v>1</v>
      </c>
      <c r="G106" s="25">
        <v>1</v>
      </c>
      <c r="H106" s="25">
        <v>1</v>
      </c>
      <c r="I106" s="25">
        <v>1</v>
      </c>
      <c r="J106" s="25">
        <v>1</v>
      </c>
      <c r="K106" s="25">
        <v>1</v>
      </c>
      <c r="L106" s="25">
        <v>1</v>
      </c>
      <c r="M106" s="25">
        <v>1</v>
      </c>
      <c r="N106" s="25">
        <v>1</v>
      </c>
    </row>
    <row r="107" spans="1:35" ht="24.75" customHeight="1" x14ac:dyDescent="0.25">
      <c r="A107" s="119"/>
      <c r="B107" s="129"/>
      <c r="C107" s="123"/>
      <c r="D107" s="107"/>
      <c r="E107" s="6" t="s">
        <v>164</v>
      </c>
      <c r="F107" s="7">
        <f>F106*$D$92*$D105</f>
        <v>4</v>
      </c>
      <c r="G107" s="7">
        <v>4</v>
      </c>
      <c r="H107" s="7">
        <f t="shared" ref="H107:N107" si="42">H106*$D$92*$D105</f>
        <v>4</v>
      </c>
      <c r="I107" s="7">
        <v>4</v>
      </c>
      <c r="J107" s="7">
        <f t="shared" si="42"/>
        <v>4</v>
      </c>
      <c r="K107" s="7">
        <f t="shared" si="42"/>
        <v>4</v>
      </c>
      <c r="L107" s="7">
        <f t="shared" si="42"/>
        <v>4</v>
      </c>
      <c r="M107" s="7">
        <f t="shared" si="42"/>
        <v>4</v>
      </c>
      <c r="N107" s="7">
        <f t="shared" si="42"/>
        <v>4</v>
      </c>
    </row>
    <row r="108" spans="1:35" s="9" customFormat="1" ht="30" x14ac:dyDescent="0.25">
      <c r="A108" s="126" t="s">
        <v>34</v>
      </c>
      <c r="B108" s="124" t="s">
        <v>84</v>
      </c>
      <c r="C108" s="121" t="s">
        <v>123</v>
      </c>
      <c r="D108" s="105">
        <v>2</v>
      </c>
      <c r="E108" s="14" t="s">
        <v>81</v>
      </c>
      <c r="F108" s="11"/>
      <c r="G108" s="25" t="s">
        <v>123</v>
      </c>
      <c r="H108" s="25" t="s">
        <v>123</v>
      </c>
      <c r="I108" s="25" t="s">
        <v>123</v>
      </c>
      <c r="J108" s="25" t="s">
        <v>123</v>
      </c>
      <c r="K108" s="25" t="s">
        <v>123</v>
      </c>
      <c r="L108" s="25" t="s">
        <v>123</v>
      </c>
      <c r="M108" s="25" t="s">
        <v>123</v>
      </c>
      <c r="N108" s="25" t="s">
        <v>123</v>
      </c>
      <c r="AI108" s="29"/>
    </row>
    <row r="109" spans="1:35" ht="22.5" customHeight="1" x14ac:dyDescent="0.25">
      <c r="A109" s="127"/>
      <c r="B109" s="125"/>
      <c r="C109" s="122"/>
      <c r="D109" s="106"/>
      <c r="E109" s="6" t="s">
        <v>163</v>
      </c>
      <c r="F109" s="7">
        <v>1</v>
      </c>
      <c r="G109" s="25">
        <v>1</v>
      </c>
      <c r="H109" s="25">
        <v>1</v>
      </c>
      <c r="I109" s="25">
        <v>1</v>
      </c>
      <c r="J109" s="25">
        <v>1</v>
      </c>
      <c r="K109" s="25">
        <v>1</v>
      </c>
      <c r="L109" s="25">
        <v>1</v>
      </c>
      <c r="M109" s="25">
        <v>1</v>
      </c>
      <c r="N109" s="25">
        <v>1</v>
      </c>
    </row>
    <row r="110" spans="1:35" ht="22.5" customHeight="1" x14ac:dyDescent="0.25">
      <c r="A110" s="128"/>
      <c r="B110" s="129"/>
      <c r="C110" s="123"/>
      <c r="D110" s="107"/>
      <c r="E110" s="6" t="s">
        <v>164</v>
      </c>
      <c r="F110" s="7">
        <f>F109*$D$92*$D108</f>
        <v>4</v>
      </c>
      <c r="G110" s="7">
        <f t="shared" ref="G110:N110" si="43">G109*$D$92*$D108</f>
        <v>4</v>
      </c>
      <c r="H110" s="7">
        <f t="shared" si="43"/>
        <v>4</v>
      </c>
      <c r="I110" s="7">
        <f t="shared" si="43"/>
        <v>4</v>
      </c>
      <c r="J110" s="7">
        <f t="shared" si="43"/>
        <v>4</v>
      </c>
      <c r="K110" s="7">
        <f t="shared" si="43"/>
        <v>4</v>
      </c>
      <c r="L110" s="7">
        <f t="shared" si="43"/>
        <v>4</v>
      </c>
      <c r="M110" s="7">
        <f t="shared" si="43"/>
        <v>4</v>
      </c>
      <c r="N110" s="7">
        <f t="shared" si="43"/>
        <v>4</v>
      </c>
    </row>
    <row r="111" spans="1:35" ht="18.75" customHeight="1" x14ac:dyDescent="0.25">
      <c r="A111" s="126" t="s">
        <v>35</v>
      </c>
      <c r="B111" s="139" t="s">
        <v>85</v>
      </c>
      <c r="C111" s="121" t="s">
        <v>154</v>
      </c>
      <c r="D111" s="105">
        <v>1</v>
      </c>
      <c r="E111" s="14" t="s">
        <v>147</v>
      </c>
      <c r="F111" s="11"/>
      <c r="G111" s="8">
        <f>1-G114/12</f>
        <v>1</v>
      </c>
      <c r="H111" s="8">
        <f t="shared" ref="H111:N111" si="44">1-H114/12</f>
        <v>1</v>
      </c>
      <c r="I111" s="8">
        <f t="shared" si="44"/>
        <v>1</v>
      </c>
      <c r="J111" s="8">
        <f t="shared" si="44"/>
        <v>1</v>
      </c>
      <c r="K111" s="8">
        <f t="shared" si="44"/>
        <v>1</v>
      </c>
      <c r="L111" s="8">
        <f t="shared" si="44"/>
        <v>1</v>
      </c>
      <c r="M111" s="8">
        <f t="shared" si="44"/>
        <v>1</v>
      </c>
      <c r="N111" s="8">
        <f t="shared" si="44"/>
        <v>1</v>
      </c>
    </row>
    <row r="112" spans="1:35" ht="37.5" customHeight="1" x14ac:dyDescent="0.25">
      <c r="A112" s="127"/>
      <c r="B112" s="140"/>
      <c r="C112" s="122"/>
      <c r="D112" s="106"/>
      <c r="E112" s="6" t="s">
        <v>163</v>
      </c>
      <c r="F112" s="7">
        <v>1</v>
      </c>
      <c r="G112" s="45">
        <f t="shared" ref="G112:N112" si="45">(G111-$H$77)/($N$77-$H$77)</f>
        <v>1</v>
      </c>
      <c r="H112" s="45">
        <f t="shared" si="45"/>
        <v>1</v>
      </c>
      <c r="I112" s="45">
        <f t="shared" si="45"/>
        <v>1</v>
      </c>
      <c r="J112" s="45">
        <f t="shared" si="45"/>
        <v>1</v>
      </c>
      <c r="K112" s="45">
        <f t="shared" si="45"/>
        <v>1</v>
      </c>
      <c r="L112" s="45">
        <f t="shared" si="45"/>
        <v>1</v>
      </c>
      <c r="M112" s="45">
        <f t="shared" si="45"/>
        <v>1</v>
      </c>
      <c r="N112" s="45">
        <f t="shared" si="45"/>
        <v>1</v>
      </c>
    </row>
    <row r="113" spans="1:110" ht="45.75" customHeight="1" x14ac:dyDescent="0.25">
      <c r="A113" s="127"/>
      <c r="B113" s="140"/>
      <c r="C113" s="122"/>
      <c r="D113" s="107"/>
      <c r="E113" s="6" t="s">
        <v>164</v>
      </c>
      <c r="F113" s="7">
        <f>F112*$D$92*$D111</f>
        <v>2</v>
      </c>
      <c r="G113" s="7">
        <f t="shared" ref="G113:N113" si="46">G112*$D$92*$D111</f>
        <v>2</v>
      </c>
      <c r="H113" s="7">
        <f t="shared" si="46"/>
        <v>2</v>
      </c>
      <c r="I113" s="7">
        <f t="shared" si="46"/>
        <v>2</v>
      </c>
      <c r="J113" s="7">
        <f t="shared" si="46"/>
        <v>2</v>
      </c>
      <c r="K113" s="7">
        <f t="shared" si="46"/>
        <v>2</v>
      </c>
      <c r="L113" s="7">
        <f t="shared" si="46"/>
        <v>2</v>
      </c>
      <c r="M113" s="7">
        <f t="shared" si="46"/>
        <v>2</v>
      </c>
      <c r="N113" s="7">
        <f t="shared" si="46"/>
        <v>2</v>
      </c>
    </row>
    <row r="114" spans="1:110" ht="105.75" hidden="1" customHeight="1" x14ac:dyDescent="0.25">
      <c r="A114" s="128"/>
      <c r="B114" s="141"/>
      <c r="C114" s="123"/>
      <c r="D114" s="14"/>
      <c r="E114" s="14" t="s">
        <v>86</v>
      </c>
      <c r="F114" s="85"/>
      <c r="G114" s="65">
        <v>0</v>
      </c>
      <c r="H114" s="65">
        <v>0</v>
      </c>
      <c r="I114" s="65">
        <v>0</v>
      </c>
      <c r="J114" s="65">
        <v>0</v>
      </c>
      <c r="K114" s="65">
        <v>0</v>
      </c>
      <c r="L114" s="65">
        <v>0</v>
      </c>
      <c r="M114" s="65">
        <v>0</v>
      </c>
      <c r="N114" s="65">
        <v>0</v>
      </c>
    </row>
    <row r="115" spans="1:110" ht="18.75" x14ac:dyDescent="0.25">
      <c r="A115" s="86" t="s">
        <v>124</v>
      </c>
      <c r="B115" s="87"/>
      <c r="C115" s="66"/>
      <c r="D115" s="66"/>
      <c r="E115" s="66"/>
      <c r="F115" s="66">
        <f t="shared" ref="F115:N115" si="47">F3+F23+F53+F76+F92</f>
        <v>84.5</v>
      </c>
      <c r="G115" s="66">
        <f t="shared" si="47"/>
        <v>73.241019910733286</v>
      </c>
      <c r="H115" s="66">
        <f t="shared" si="47"/>
        <v>78.66266714260982</v>
      </c>
      <c r="I115" s="66">
        <f t="shared" si="47"/>
        <v>75.909915172673493</v>
      </c>
      <c r="J115" s="66">
        <f t="shared" si="47"/>
        <v>67.927366207865276</v>
      </c>
      <c r="K115" s="66">
        <f t="shared" si="47"/>
        <v>71.046422823730239</v>
      </c>
      <c r="L115" s="66">
        <f t="shared" si="47"/>
        <v>78.248880186705946</v>
      </c>
      <c r="M115" s="66">
        <f t="shared" si="47"/>
        <v>74.845406356901023</v>
      </c>
      <c r="N115" s="66">
        <f t="shared" si="47"/>
        <v>79.384610388879935</v>
      </c>
    </row>
    <row r="116" spans="1:110" ht="18.75" hidden="1" x14ac:dyDescent="0.25">
      <c r="A116" s="142" t="s">
        <v>178</v>
      </c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4"/>
    </row>
    <row r="117" spans="1:110" ht="18.75" hidden="1" customHeight="1" x14ac:dyDescent="0.3">
      <c r="A117" s="145" t="s">
        <v>176</v>
      </c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67">
        <f>(G115+H115+I115+J115+K115+L115+M115+N115)/8</f>
        <v>74.908286023762372</v>
      </c>
      <c r="AH117" s="88"/>
    </row>
    <row r="118" spans="1:110" ht="18.75" hidden="1" customHeight="1" x14ac:dyDescent="0.25">
      <c r="A118" s="145" t="s">
        <v>177</v>
      </c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68">
        <f>_xlfn.STDEV.P(G115:N115)</f>
        <v>3.7537755446458725</v>
      </c>
      <c r="O118" s="68">
        <f t="shared" ref="O118:AG118" si="48">_xlfn.STDEV.P(H115:O115)</f>
        <v>3.9560037470404819</v>
      </c>
      <c r="P118" s="68">
        <f t="shared" si="48"/>
        <v>3.9817392486377248</v>
      </c>
      <c r="Q118" s="68">
        <f t="shared" si="48"/>
        <v>4.3113840885918417</v>
      </c>
      <c r="R118" s="68">
        <f t="shared" si="48"/>
        <v>3.2529883402480242</v>
      </c>
      <c r="S118" s="68">
        <f t="shared" si="48"/>
        <v>1.9286693872037146</v>
      </c>
      <c r="T118" s="68">
        <f t="shared" si="48"/>
        <v>2.2696020159894559</v>
      </c>
      <c r="U118" s="68">
        <f t="shared" si="48"/>
        <v>0</v>
      </c>
      <c r="V118" s="68" t="e">
        <f t="shared" si="48"/>
        <v>#DIV/0!</v>
      </c>
      <c r="W118" s="68" t="e">
        <f t="shared" si="48"/>
        <v>#DIV/0!</v>
      </c>
      <c r="X118" s="68" t="e">
        <f t="shared" si="48"/>
        <v>#DIV/0!</v>
      </c>
      <c r="Y118" s="68" t="e">
        <f t="shared" si="48"/>
        <v>#DIV/0!</v>
      </c>
      <c r="Z118" s="68" t="e">
        <f t="shared" si="48"/>
        <v>#DIV/0!</v>
      </c>
      <c r="AA118" s="68" t="e">
        <f t="shared" si="48"/>
        <v>#DIV/0!</v>
      </c>
      <c r="AB118" s="68" t="e">
        <f t="shared" si="48"/>
        <v>#DIV/0!</v>
      </c>
      <c r="AC118" s="68" t="e">
        <f t="shared" si="48"/>
        <v>#DIV/0!</v>
      </c>
      <c r="AD118" s="68" t="e">
        <f t="shared" si="48"/>
        <v>#DIV/0!</v>
      </c>
      <c r="AE118" s="68" t="e">
        <f t="shared" si="48"/>
        <v>#DIV/0!</v>
      </c>
      <c r="AF118" s="68" t="e">
        <f t="shared" si="48"/>
        <v>#DIV/0!</v>
      </c>
      <c r="AG118" s="68" t="e">
        <f t="shared" si="48"/>
        <v>#DIV/0!</v>
      </c>
      <c r="AH118" s="89"/>
    </row>
    <row r="119" spans="1:110" ht="18.75" hidden="1" customHeight="1" x14ac:dyDescent="0.3">
      <c r="A119" s="145" t="s">
        <v>126</v>
      </c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67">
        <f>N117+N118</f>
        <v>78.662061568408248</v>
      </c>
      <c r="AH119" s="88"/>
    </row>
    <row r="120" spans="1:110" ht="18.75" hidden="1" customHeight="1" x14ac:dyDescent="0.3">
      <c r="A120" s="145" t="s">
        <v>127</v>
      </c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67">
        <f>N117-N118</f>
        <v>71.154510479116496</v>
      </c>
      <c r="AH120" s="90"/>
    </row>
    <row r="121" spans="1:110" ht="21" hidden="1" customHeight="1" x14ac:dyDescent="0.25">
      <c r="A121" s="146" t="s">
        <v>125</v>
      </c>
      <c r="B121" s="147"/>
      <c r="C121" s="147"/>
      <c r="D121" s="147"/>
      <c r="E121" s="147"/>
      <c r="F121" s="91"/>
      <c r="G121" s="69">
        <v>2</v>
      </c>
      <c r="H121" s="69">
        <v>2</v>
      </c>
      <c r="I121" s="69">
        <v>2</v>
      </c>
      <c r="J121" s="69">
        <v>2</v>
      </c>
      <c r="K121" s="69">
        <v>2</v>
      </c>
      <c r="L121" s="69">
        <v>2</v>
      </c>
      <c r="M121" s="69">
        <v>2</v>
      </c>
      <c r="N121" s="69">
        <v>1</v>
      </c>
    </row>
    <row r="122" spans="1:110" s="9" customFormat="1" ht="21" customHeight="1" x14ac:dyDescent="0.25">
      <c r="A122" s="146"/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60"/>
      <c r="AI122" s="29"/>
    </row>
    <row r="123" spans="1:110" ht="77.25" customHeight="1" x14ac:dyDescent="0.25">
      <c r="A123" s="163" t="s">
        <v>184</v>
      </c>
      <c r="B123" s="164"/>
      <c r="C123" s="164"/>
      <c r="D123" s="164"/>
      <c r="E123" s="165"/>
      <c r="F123" s="70"/>
      <c r="G123" s="70" t="s">
        <v>190</v>
      </c>
      <c r="H123" s="70" t="s">
        <v>185</v>
      </c>
      <c r="I123" s="70" t="s">
        <v>185</v>
      </c>
      <c r="J123" s="70" t="s">
        <v>185</v>
      </c>
      <c r="K123" s="70" t="s">
        <v>185</v>
      </c>
      <c r="L123" s="70" t="s">
        <v>185</v>
      </c>
      <c r="M123" s="70" t="s">
        <v>190</v>
      </c>
      <c r="N123" s="70" t="s">
        <v>185</v>
      </c>
    </row>
    <row r="124" spans="1:110" ht="24" customHeight="1" x14ac:dyDescent="0.25">
      <c r="A124" s="148" t="s">
        <v>213</v>
      </c>
      <c r="B124" s="149"/>
      <c r="C124" s="149"/>
      <c r="D124" s="149"/>
      <c r="E124" s="150"/>
      <c r="F124" s="70"/>
      <c r="G124" s="70">
        <v>1</v>
      </c>
      <c r="H124" s="70">
        <v>0</v>
      </c>
      <c r="I124" s="70">
        <v>0</v>
      </c>
      <c r="J124" s="70">
        <v>0</v>
      </c>
      <c r="K124" s="70">
        <v>0</v>
      </c>
      <c r="L124" s="70">
        <v>0</v>
      </c>
      <c r="M124" s="70">
        <v>1</v>
      </c>
      <c r="N124" s="70">
        <v>0</v>
      </c>
    </row>
    <row r="125" spans="1:110" s="32" customFormat="1" ht="18.75" customHeight="1" x14ac:dyDescent="0.25">
      <c r="A125" s="151" t="s">
        <v>214</v>
      </c>
      <c r="B125" s="149"/>
      <c r="C125" s="149"/>
      <c r="D125" s="149"/>
      <c r="E125" s="150"/>
      <c r="F125" s="71"/>
      <c r="G125" s="71">
        <f>G115*G124*5/100</f>
        <v>3.662050995536664</v>
      </c>
      <c r="H125" s="71">
        <f t="shared" ref="H125:M125" si="49">H115*H124*5/100</f>
        <v>0</v>
      </c>
      <c r="I125" s="71">
        <f t="shared" si="49"/>
        <v>0</v>
      </c>
      <c r="J125" s="71">
        <f t="shared" si="49"/>
        <v>0</v>
      </c>
      <c r="K125" s="71">
        <f t="shared" si="49"/>
        <v>0</v>
      </c>
      <c r="L125" s="71">
        <f t="shared" si="49"/>
        <v>0</v>
      </c>
      <c r="M125" s="71">
        <f t="shared" si="49"/>
        <v>3.7422703178450512</v>
      </c>
      <c r="N125" s="71">
        <v>0</v>
      </c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3"/>
      <c r="AE125" s="73"/>
      <c r="AF125" s="73"/>
      <c r="AG125" s="73"/>
      <c r="AH125" s="73"/>
      <c r="AI125" s="58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AV125" s="73"/>
      <c r="AW125" s="73"/>
      <c r="AX125" s="73"/>
      <c r="AY125" s="73"/>
      <c r="AZ125" s="73"/>
      <c r="BA125" s="73"/>
      <c r="BB125" s="73"/>
      <c r="BC125" s="73"/>
      <c r="BD125" s="73"/>
      <c r="BE125" s="73"/>
      <c r="BF125" s="73"/>
      <c r="BG125" s="73"/>
      <c r="BH125" s="73"/>
      <c r="BI125" s="73"/>
      <c r="BJ125" s="73"/>
      <c r="BK125" s="73"/>
      <c r="BL125" s="73"/>
      <c r="BM125" s="73"/>
      <c r="BN125" s="73"/>
      <c r="BO125" s="73"/>
      <c r="BP125" s="73"/>
      <c r="BQ125" s="73"/>
      <c r="BR125" s="73"/>
      <c r="BS125" s="73"/>
      <c r="BT125" s="73"/>
      <c r="BU125" s="73"/>
      <c r="BV125" s="73"/>
      <c r="BW125" s="73"/>
      <c r="BX125" s="73"/>
      <c r="BY125" s="73"/>
      <c r="BZ125" s="73"/>
      <c r="CA125" s="73"/>
      <c r="CB125" s="73"/>
      <c r="CC125" s="73"/>
      <c r="CD125" s="73"/>
      <c r="CE125" s="73"/>
      <c r="CF125" s="73"/>
      <c r="CG125" s="73"/>
      <c r="CH125" s="73"/>
      <c r="CI125" s="73"/>
      <c r="CJ125" s="73"/>
      <c r="CK125" s="73"/>
      <c r="CL125" s="73"/>
      <c r="CM125" s="73"/>
      <c r="CN125" s="73"/>
      <c r="CO125" s="73"/>
      <c r="CP125" s="73"/>
      <c r="CQ125" s="73"/>
      <c r="CR125" s="73"/>
      <c r="CS125" s="73"/>
      <c r="CT125" s="73"/>
      <c r="CU125" s="73"/>
      <c r="CV125" s="73"/>
      <c r="CW125" s="73"/>
      <c r="CX125" s="73"/>
      <c r="CY125" s="73"/>
      <c r="CZ125" s="73"/>
      <c r="DA125" s="73"/>
      <c r="DB125" s="73"/>
      <c r="DC125" s="73"/>
      <c r="DD125" s="73"/>
      <c r="DE125" s="73"/>
      <c r="DF125" s="73"/>
    </row>
    <row r="126" spans="1:110" s="33" customFormat="1" ht="18.75" customHeight="1" x14ac:dyDescent="0.25">
      <c r="A126" s="146" t="s">
        <v>124</v>
      </c>
      <c r="B126" s="166"/>
      <c r="C126" s="166"/>
      <c r="D126" s="166"/>
      <c r="E126" s="167"/>
      <c r="F126" s="92">
        <v>84.5</v>
      </c>
      <c r="G126" s="72">
        <f>G115-G125</f>
        <v>69.578968915196626</v>
      </c>
      <c r="H126" s="72">
        <f t="shared" ref="H126:N126" si="50">H115-H125</f>
        <v>78.66266714260982</v>
      </c>
      <c r="I126" s="72">
        <f t="shared" si="50"/>
        <v>75.909915172673493</v>
      </c>
      <c r="J126" s="72">
        <f t="shared" si="50"/>
        <v>67.927366207865276</v>
      </c>
      <c r="K126" s="72">
        <f t="shared" si="50"/>
        <v>71.046422823730239</v>
      </c>
      <c r="L126" s="72">
        <f t="shared" si="50"/>
        <v>78.248880186705946</v>
      </c>
      <c r="M126" s="72">
        <f t="shared" si="50"/>
        <v>71.103136039055968</v>
      </c>
      <c r="N126" s="72">
        <f t="shared" si="50"/>
        <v>79.384610388879935</v>
      </c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59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  <c r="AT126" s="74"/>
      <c r="AU126" s="74"/>
      <c r="AV126" s="74"/>
      <c r="AW126" s="74"/>
      <c r="AX126" s="74"/>
      <c r="AY126" s="74"/>
      <c r="AZ126" s="74"/>
      <c r="BA126" s="74"/>
      <c r="BB126" s="74"/>
      <c r="BC126" s="74"/>
      <c r="BD126" s="74"/>
      <c r="BE126" s="74"/>
      <c r="BF126" s="74"/>
      <c r="BG126" s="74"/>
      <c r="BH126" s="74"/>
      <c r="BI126" s="74"/>
      <c r="BJ126" s="74"/>
      <c r="BK126" s="74"/>
      <c r="BL126" s="74"/>
      <c r="BM126" s="74"/>
      <c r="BN126" s="74"/>
      <c r="BO126" s="74"/>
      <c r="BP126" s="74"/>
      <c r="BQ126" s="74"/>
      <c r="BR126" s="74"/>
      <c r="BS126" s="74"/>
      <c r="BT126" s="74"/>
      <c r="BU126" s="74"/>
      <c r="BV126" s="74"/>
      <c r="BW126" s="74"/>
      <c r="BX126" s="74"/>
      <c r="BY126" s="74"/>
      <c r="BZ126" s="74"/>
      <c r="CA126" s="74"/>
      <c r="CB126" s="74"/>
      <c r="CC126" s="74"/>
      <c r="CD126" s="74"/>
      <c r="CE126" s="74"/>
      <c r="CF126" s="74"/>
      <c r="CG126" s="74"/>
      <c r="CH126" s="74"/>
      <c r="CI126" s="74"/>
      <c r="CJ126" s="74"/>
      <c r="CK126" s="74"/>
      <c r="CL126" s="74"/>
      <c r="CM126" s="74"/>
      <c r="CN126" s="74"/>
      <c r="CO126" s="74"/>
      <c r="CP126" s="74"/>
      <c r="CQ126" s="74"/>
      <c r="CR126" s="74"/>
      <c r="CS126" s="74"/>
      <c r="CT126" s="74"/>
      <c r="CU126" s="74"/>
      <c r="CV126" s="74"/>
      <c r="CW126" s="74"/>
      <c r="CX126" s="74"/>
      <c r="CY126" s="74"/>
      <c r="CZ126" s="74"/>
      <c r="DA126" s="74"/>
      <c r="DB126" s="74"/>
      <c r="DC126" s="74"/>
      <c r="DD126" s="74"/>
      <c r="DE126" s="74"/>
      <c r="DF126" s="74"/>
    </row>
    <row r="127" spans="1:110" ht="57" customHeight="1" x14ac:dyDescent="0.25">
      <c r="A127" s="161" t="s">
        <v>191</v>
      </c>
      <c r="B127" s="162"/>
      <c r="C127" s="162"/>
      <c r="D127" s="162"/>
      <c r="E127" s="162"/>
      <c r="F127" s="94"/>
      <c r="G127" s="95">
        <v>2</v>
      </c>
      <c r="H127" s="95">
        <v>2</v>
      </c>
      <c r="I127" s="95">
        <v>2</v>
      </c>
      <c r="J127" s="95">
        <v>3</v>
      </c>
      <c r="K127" s="95">
        <v>2</v>
      </c>
      <c r="L127" s="95">
        <v>2</v>
      </c>
      <c r="M127" s="95">
        <v>2</v>
      </c>
      <c r="N127" s="95">
        <v>1</v>
      </c>
    </row>
    <row r="128" spans="1:110" ht="18.75" x14ac:dyDescent="0.25">
      <c r="A128" s="152" t="s">
        <v>178</v>
      </c>
      <c r="B128" s="153"/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4"/>
    </row>
    <row r="129" spans="1:14" ht="18.75" x14ac:dyDescent="0.3">
      <c r="A129" s="155" t="s">
        <v>176</v>
      </c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7"/>
      <c r="N129" s="96">
        <f>SUM(G126:N126)/8</f>
        <v>73.98274585958967</v>
      </c>
    </row>
    <row r="130" spans="1:14" ht="18.75" x14ac:dyDescent="0.25">
      <c r="A130" s="158" t="s">
        <v>177</v>
      </c>
      <c r="B130" s="158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97">
        <f>_xlfn.STDEV.P(F126:N126)</f>
        <v>5.2099589353566893</v>
      </c>
    </row>
    <row r="131" spans="1:14" ht="18.75" x14ac:dyDescent="0.25">
      <c r="A131" s="158" t="s">
        <v>126</v>
      </c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98">
        <f>N129+N130</f>
        <v>79.192704794946366</v>
      </c>
    </row>
    <row r="132" spans="1:14" ht="18.75" x14ac:dyDescent="0.25">
      <c r="A132" s="158" t="s">
        <v>127</v>
      </c>
      <c r="B132" s="158"/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98">
        <f>N129-N130</f>
        <v>68.772786924232975</v>
      </c>
    </row>
  </sheetData>
  <mergeCells count="125">
    <mergeCell ref="A128:N128"/>
    <mergeCell ref="A129:M129"/>
    <mergeCell ref="A130:M130"/>
    <mergeCell ref="A131:M131"/>
    <mergeCell ref="A132:M132"/>
    <mergeCell ref="A122:N122"/>
    <mergeCell ref="A127:E127"/>
    <mergeCell ref="A123:E123"/>
    <mergeCell ref="A118:M118"/>
    <mergeCell ref="A119:M119"/>
    <mergeCell ref="A120:M120"/>
    <mergeCell ref="A126:E126"/>
    <mergeCell ref="A111:A114"/>
    <mergeCell ref="B111:B114"/>
    <mergeCell ref="C111:C114"/>
    <mergeCell ref="D111:D113"/>
    <mergeCell ref="A116:N116"/>
    <mergeCell ref="A117:M117"/>
    <mergeCell ref="A121:E121"/>
    <mergeCell ref="A124:E124"/>
    <mergeCell ref="A125:E125"/>
    <mergeCell ref="A99:A101"/>
    <mergeCell ref="B99:B101"/>
    <mergeCell ref="C99:C107"/>
    <mergeCell ref="D99:D101"/>
    <mergeCell ref="A108:A110"/>
    <mergeCell ref="B108:B110"/>
    <mergeCell ref="C108:C110"/>
    <mergeCell ref="D108:D110"/>
    <mergeCell ref="B92:C92"/>
    <mergeCell ref="A93:A95"/>
    <mergeCell ref="B93:B95"/>
    <mergeCell ref="C93:C95"/>
    <mergeCell ref="D93:D95"/>
    <mergeCell ref="A96:A98"/>
    <mergeCell ref="B96:B98"/>
    <mergeCell ref="C96:C98"/>
    <mergeCell ref="D96:D98"/>
    <mergeCell ref="B105:B107"/>
    <mergeCell ref="A105:A107"/>
    <mergeCell ref="D102:D104"/>
    <mergeCell ref="D105:D107"/>
    <mergeCell ref="A82:A86"/>
    <mergeCell ref="B82:B86"/>
    <mergeCell ref="C82:C86"/>
    <mergeCell ref="D82:D84"/>
    <mergeCell ref="A87:A91"/>
    <mergeCell ref="B87:B91"/>
    <mergeCell ref="C87:C91"/>
    <mergeCell ref="D87:D89"/>
    <mergeCell ref="A71:A75"/>
    <mergeCell ref="B71:B75"/>
    <mergeCell ref="C71:C75"/>
    <mergeCell ref="D71:D73"/>
    <mergeCell ref="B76:C76"/>
    <mergeCell ref="A77:A81"/>
    <mergeCell ref="B77:B81"/>
    <mergeCell ref="C77:C81"/>
    <mergeCell ref="D77:D79"/>
    <mergeCell ref="A59:A64"/>
    <mergeCell ref="B59:B64"/>
    <mergeCell ref="C59:C64"/>
    <mergeCell ref="D59:D61"/>
    <mergeCell ref="A65:A70"/>
    <mergeCell ref="B65:B70"/>
    <mergeCell ref="C65:C70"/>
    <mergeCell ref="D65:D67"/>
    <mergeCell ref="A46:A52"/>
    <mergeCell ref="B46:B52"/>
    <mergeCell ref="C46:C52"/>
    <mergeCell ref="D46:D48"/>
    <mergeCell ref="B53:C53"/>
    <mergeCell ref="A54:A58"/>
    <mergeCell ref="B54:B58"/>
    <mergeCell ref="C54:C58"/>
    <mergeCell ref="D54:D56"/>
    <mergeCell ref="A40:A42"/>
    <mergeCell ref="B40:B42"/>
    <mergeCell ref="C40:C42"/>
    <mergeCell ref="D40:D42"/>
    <mergeCell ref="A43:A45"/>
    <mergeCell ref="B43:B45"/>
    <mergeCell ref="C43:C45"/>
    <mergeCell ref="D43:D45"/>
    <mergeCell ref="A32:A35"/>
    <mergeCell ref="B32:B35"/>
    <mergeCell ref="C32:C35"/>
    <mergeCell ref="D32:D34"/>
    <mergeCell ref="A36:A39"/>
    <mergeCell ref="B36:B39"/>
    <mergeCell ref="C36:C39"/>
    <mergeCell ref="D36:D38"/>
    <mergeCell ref="B23:C23"/>
    <mergeCell ref="A24:A26"/>
    <mergeCell ref="B24:B26"/>
    <mergeCell ref="C24:C26"/>
    <mergeCell ref="D24:D26"/>
    <mergeCell ref="A27:A31"/>
    <mergeCell ref="B27:B31"/>
    <mergeCell ref="C27:C31"/>
    <mergeCell ref="D27:D29"/>
    <mergeCell ref="A1:N1"/>
    <mergeCell ref="B3:C3"/>
    <mergeCell ref="A4:A8"/>
    <mergeCell ref="B4:B8"/>
    <mergeCell ref="C4:C8"/>
    <mergeCell ref="D4:D6"/>
    <mergeCell ref="B102:B104"/>
    <mergeCell ref="A102:A104"/>
    <mergeCell ref="A17:A19"/>
    <mergeCell ref="B17:B19"/>
    <mergeCell ref="C17:C19"/>
    <mergeCell ref="D17:D19"/>
    <mergeCell ref="A20:A22"/>
    <mergeCell ref="B20:B22"/>
    <mergeCell ref="C20:C22"/>
    <mergeCell ref="D20:D22"/>
    <mergeCell ref="A9:A11"/>
    <mergeCell ref="B9:B11"/>
    <mergeCell ref="C9:C11"/>
    <mergeCell ref="D9:D11"/>
    <mergeCell ref="A12:A16"/>
    <mergeCell ref="B12:B16"/>
    <mergeCell ref="C12:C16"/>
    <mergeCell ref="D12:D14"/>
  </mergeCells>
  <pageMargins left="0.70866141732283472" right="0.70866141732283472" top="0.74803149606299213" bottom="0.74803149606299213" header="0.31496062992125984" footer="0.31496062992125984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Соблюдение бюдж.зак-ва</vt:lpstr>
      <vt:lpstr>Упр.мун.фин-ми 2023</vt:lpstr>
      <vt:lpstr>'Соблюдение бюдж.зак-ва'!_ftn2</vt:lpstr>
      <vt:lpstr>'Соблюдение бюдж.зак-ва'!_ftnref2</vt:lpstr>
      <vt:lpstr>А35</vt:lpstr>
      <vt:lpstr>'Соблюдение бюдж.зак-ва'!Заголовки_для_печати</vt:lpstr>
      <vt:lpstr>'Упр.мун.фин-ми 2023'!Заголовки_для_печати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ShmanevaEG</dc:creator>
  <cp:lastModifiedBy>Администрация Старорусского Муниципального района</cp:lastModifiedBy>
  <cp:lastPrinted>2024-04-17T13:23:14Z</cp:lastPrinted>
  <dcterms:created xsi:type="dcterms:W3CDTF">2015-03-13T06:01:32Z</dcterms:created>
  <dcterms:modified xsi:type="dcterms:W3CDTF">2024-04-18T06:17:20Z</dcterms:modified>
</cp:coreProperties>
</file>